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HML Rental\old\"/>
    </mc:Choice>
  </mc:AlternateContent>
  <bookViews>
    <workbookView xWindow="0" yWindow="0" windowWidth="20490" windowHeight="7365"/>
  </bookViews>
  <sheets>
    <sheet name="SH02434 Stateme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2" i="1" l="1"/>
  <c r="E192" i="1"/>
  <c r="C192" i="1"/>
  <c r="D182" i="1"/>
  <c r="D183" i="1" s="1"/>
  <c r="D184" i="1" s="1"/>
  <c r="E181" i="1"/>
  <c r="H180" i="1"/>
  <c r="F180" i="1"/>
  <c r="E180" i="1"/>
  <c r="E182" i="1" s="1"/>
  <c r="C180" i="1"/>
  <c r="E148" i="1"/>
  <c r="D148" i="1"/>
  <c r="D149" i="1" s="1"/>
  <c r="G147" i="1"/>
  <c r="F147" i="1"/>
  <c r="E147" i="1"/>
  <c r="E149" i="1" s="1"/>
  <c r="C147" i="1"/>
  <c r="H141" i="1"/>
  <c r="G141" i="1"/>
  <c r="J104" i="1"/>
  <c r="H104" i="1"/>
  <c r="I104" i="1" s="1"/>
  <c r="D97" i="1"/>
  <c r="D96" i="1"/>
  <c r="D98" i="1" s="1"/>
  <c r="C95" i="1"/>
  <c r="D48" i="1"/>
  <c r="D49" i="1" s="1"/>
  <c r="D47" i="1"/>
  <c r="D46" i="1"/>
  <c r="C45" i="1"/>
  <c r="J16" i="1"/>
  <c r="J15" i="1"/>
  <c r="D150" i="1" l="1"/>
  <c r="D151" i="1" s="1"/>
  <c r="D188" i="1" s="1"/>
  <c r="K104" i="1"/>
  <c r="E150" i="1"/>
  <c r="E151" i="1" s="1"/>
  <c r="E183" i="1"/>
  <c r="E184" i="1"/>
  <c r="D99" i="1"/>
  <c r="D100" i="1" s="1"/>
  <c r="G192" i="1"/>
  <c r="D50" i="1"/>
  <c r="E188" i="1" l="1"/>
  <c r="E189" i="1" s="1"/>
  <c r="D102" i="1"/>
</calcChain>
</file>

<file path=xl/sharedStrings.xml><?xml version="1.0" encoding="utf-8"?>
<sst xmlns="http://schemas.openxmlformats.org/spreadsheetml/2006/main" count="215" uniqueCount="62">
  <si>
    <t>1 Month -140 Lakhs</t>
  </si>
  <si>
    <t>Including 5%</t>
  </si>
  <si>
    <t>1 duty price -666,666.6666666665</t>
  </si>
  <si>
    <t>1 duty price -444,444.444444</t>
  </si>
  <si>
    <t>Per hour charges -83,333.333333331</t>
  </si>
  <si>
    <t>Per hour charges -55,555.55555</t>
  </si>
  <si>
    <t>Company Name</t>
  </si>
  <si>
    <t>Maung Htay_U</t>
  </si>
  <si>
    <t>Standby -160 hrs</t>
  </si>
  <si>
    <t>Contact Person</t>
  </si>
  <si>
    <t>Machine Model No.</t>
  </si>
  <si>
    <t>ME220</t>
  </si>
  <si>
    <t>Sr.No.</t>
  </si>
  <si>
    <t>SH02434</t>
  </si>
  <si>
    <t xml:space="preserve">Machine Delivery Date: </t>
  </si>
  <si>
    <t xml:space="preserve">Machine Arrival Date: </t>
  </si>
  <si>
    <t xml:space="preserve">Operator </t>
  </si>
  <si>
    <t>Aung Thiha</t>
  </si>
  <si>
    <t>Helper</t>
  </si>
  <si>
    <t>Zaw Paing Soe Min</t>
  </si>
  <si>
    <t>No.</t>
  </si>
  <si>
    <t>Date</t>
  </si>
  <si>
    <t xml:space="preserve">Actual  Working Hours </t>
  </si>
  <si>
    <t>Calculation Working 
Hours</t>
  </si>
  <si>
    <t>Remarks</t>
  </si>
  <si>
    <t>Standby</t>
  </si>
  <si>
    <t>Fan Belt damage</t>
  </si>
  <si>
    <t>-</t>
  </si>
  <si>
    <t>Machine Working Hours</t>
  </si>
  <si>
    <t>HR &amp; MINUTES</t>
  </si>
  <si>
    <t xml:space="preserve">HR </t>
  </si>
  <si>
    <t>Per Hour Charges ( MMK )</t>
  </si>
  <si>
    <t>5% Commercial</t>
  </si>
  <si>
    <t>Total Amount Ks</t>
  </si>
  <si>
    <t>Bucket Teeth repair</t>
  </si>
  <si>
    <t>Raining</t>
  </si>
  <si>
    <t>Thingyan Holiday</t>
  </si>
  <si>
    <t>Total</t>
  </si>
  <si>
    <t>SI-SER-CE5-2025-05-00001 Ks 37,986,667</t>
  </si>
  <si>
    <t>PER DUTY FEES</t>
  </si>
  <si>
    <t>DUTY TL</t>
  </si>
  <si>
    <t>1DUYT = 8HR SO TL STANDARD HR</t>
  </si>
  <si>
    <t>RENTAL (DON'T INCLUDE 5%)</t>
  </si>
  <si>
    <t>STD PRICE PER 1 HR FEE</t>
  </si>
  <si>
    <t>Change Hr to minutes</t>
  </si>
  <si>
    <t>Hydraulic  pipe press (20 minutes brek down) confirm by Thiri Yadanar Aung)</t>
  </si>
  <si>
    <t>So Std Hr per day = 5 Hr &amp; 20 minutes</t>
  </si>
  <si>
    <t>Hydraulic  pipe press (5 hr &amp; 20 minutes break down) confirm by Thiri Yadanar Aung)</t>
  </si>
  <si>
    <t>Beakdown Hr (for 2 day 5hr &amp; 40 minutes)</t>
  </si>
  <si>
    <t>Calculate Hr</t>
  </si>
  <si>
    <t>CE5 Fna checked Ks 13,504,167</t>
  </si>
  <si>
    <t>Std Hr Per day</t>
  </si>
  <si>
    <t>used days</t>
  </si>
  <si>
    <t>Total Usage Hr</t>
  </si>
  <si>
    <t>Rental Fees from ME220SH02924 ME220 Homalin Rental  (1) 27Apr to 26 May  =  154 Hr &amp; 20 Minutes =  Ks 13,504,166.67 + (2)  27 May to 7 Jun = 63 Hrs &amp; 59 Minutes = Ks  5,598,541.67 = Total Ks 19,102,708</t>
  </si>
  <si>
    <t>Rental Fee Per Hour</t>
  </si>
  <si>
    <t>Std hr per day</t>
  </si>
  <si>
    <t>Today Usage Day</t>
  </si>
  <si>
    <t xml:space="preserve">Total Hour </t>
  </si>
  <si>
    <t>Total Rental Fee</t>
  </si>
  <si>
    <t>Confrim 15 Jun with customer</t>
  </si>
  <si>
    <t>CE5 Fna checked Ks 19,102,708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</si>
</sst>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(* #,##0.000_);_(* \(#,##0.000\);_(* &quot;-&quot;??_);_(@_)"/>
    <numFmt numFmtId="165" formatCode="[$-409]d\-mmm\-yy;@"/>
    <numFmt numFmtId="166" formatCode="m/d/yy;@"/>
    <numFmt numFmtId="167" formatCode="h:mm;@"/>
    <numFmt numFmtId="168" formatCode="[h]:mm"/>
    <numFmt numFmtId="169" formatCode="_(* #,##0_);_(* \(#,##0\);_(* &quot;-&quot;??_);_(@_)"/>
    <numFmt numFmtId="170" formatCode="_(* #,##0.0000000_);_(* \(#,##0.00000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sz val="9"/>
      <name val="Arial"/>
      <family val="2"/>
      <charset val="22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164" fontId="0" fillId="0" borderId="0" xfId="1" applyNumberFormat="1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/>
    <xf numFmtId="1" fontId="4" fillId="0" borderId="0" xfId="0" applyNumberFormat="1" applyFont="1" applyFill="1" applyBorder="1" applyAlignment="1">
      <alignment horizontal="center"/>
    </xf>
    <xf numFmtId="0" fontId="0" fillId="0" borderId="0" xfId="0" applyFont="1"/>
    <xf numFmtId="1" fontId="4" fillId="0" borderId="1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5" fontId="4" fillId="0" borderId="2" xfId="0" applyNumberFormat="1" applyFont="1" applyBorder="1" applyAlignment="1">
      <alignment horizontal="center"/>
    </xf>
    <xf numFmtId="165" fontId="4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5" fontId="4" fillId="0" borderId="2" xfId="0" applyNumberFormat="1" applyFont="1" applyBorder="1" applyAlignment="1">
      <alignment horizontal="left"/>
    </xf>
    <xf numFmtId="165" fontId="4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left"/>
    </xf>
    <xf numFmtId="166" fontId="4" fillId="0" borderId="0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/>
    </xf>
    <xf numFmtId="167" fontId="6" fillId="0" borderId="3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/>
    </xf>
    <xf numFmtId="164" fontId="0" fillId="0" borderId="0" xfId="1" applyNumberFormat="1" applyFont="1" applyBorder="1" applyAlignment="1">
      <alignment horizontal="right"/>
    </xf>
    <xf numFmtId="43" fontId="0" fillId="0" borderId="1" xfId="1" applyNumberFormat="1" applyFont="1" applyBorder="1" applyAlignment="1">
      <alignment horizontal="right"/>
    </xf>
    <xf numFmtId="164" fontId="1" fillId="0" borderId="0" xfId="1" applyNumberFormat="1" applyFont="1" applyBorder="1" applyAlignment="1">
      <alignment horizontal="right"/>
    </xf>
    <xf numFmtId="43" fontId="0" fillId="0" borderId="0" xfId="1" applyNumberFormat="1" applyFont="1" applyBorder="1" applyAlignment="1">
      <alignment horizontal="right"/>
    </xf>
    <xf numFmtId="43" fontId="0" fillId="0" borderId="6" xfId="1" applyNumberFormat="1" applyFont="1" applyBorder="1" applyAlignment="1">
      <alignment horizontal="right"/>
    </xf>
    <xf numFmtId="0" fontId="0" fillId="2" borderId="6" xfId="0" applyFill="1" applyBorder="1"/>
    <xf numFmtId="169" fontId="0" fillId="2" borderId="6" xfId="1" applyNumberFormat="1" applyFont="1" applyFill="1" applyBorder="1"/>
    <xf numFmtId="0" fontId="0" fillId="2" borderId="0" xfId="0" applyFill="1"/>
    <xf numFmtId="43" fontId="0" fillId="0" borderId="0" xfId="0" applyNumberFormat="1"/>
    <xf numFmtId="169" fontId="0" fillId="2" borderId="0" xfId="1" applyNumberFormat="1" applyFont="1" applyFill="1"/>
    <xf numFmtId="43" fontId="0" fillId="0" borderId="0" xfId="1" applyNumberFormat="1" applyFont="1"/>
    <xf numFmtId="169" fontId="0" fillId="0" borderId="0" xfId="1" applyNumberFormat="1" applyFont="1"/>
    <xf numFmtId="43" fontId="3" fillId="0" borderId="0" xfId="1" applyFont="1" applyFill="1" applyBorder="1" applyAlignment="1">
      <alignment horizontal="center" vertical="center"/>
    </xf>
    <xf numFmtId="43" fontId="0" fillId="0" borderId="0" xfId="1" applyFont="1"/>
    <xf numFmtId="43" fontId="0" fillId="0" borderId="0" xfId="1" applyFont="1" applyBorder="1" applyAlignment="1">
      <alignment horizontal="right"/>
    </xf>
    <xf numFmtId="43" fontId="0" fillId="0" borderId="6" xfId="1" applyFont="1" applyBorder="1"/>
    <xf numFmtId="168" fontId="6" fillId="2" borderId="0" xfId="0" applyNumberFormat="1" applyFont="1" applyFill="1" applyBorder="1" applyAlignment="1">
      <alignment horizontal="right"/>
    </xf>
    <xf numFmtId="170" fontId="0" fillId="0" borderId="0" xfId="1" applyNumberFormat="1" applyFont="1"/>
    <xf numFmtId="43" fontId="0" fillId="2" borderId="0" xfId="1" applyFont="1" applyFill="1"/>
    <xf numFmtId="0" fontId="0" fillId="0" borderId="6" xfId="0" applyBorder="1"/>
    <xf numFmtId="43" fontId="0" fillId="0" borderId="6" xfId="0" applyNumberFormat="1" applyBorder="1"/>
    <xf numFmtId="3" fontId="0" fillId="0" borderId="0" xfId="0" applyNumberFormat="1"/>
    <xf numFmtId="43" fontId="0" fillId="0" borderId="0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96"/>
  <sheetViews>
    <sheetView tabSelected="1" topLeftCell="A173" workbookViewId="0">
      <selection activeCell="F179" sqref="F179"/>
    </sheetView>
  </sheetViews>
  <sheetFormatPr defaultRowHeight="15"/>
  <cols>
    <col min="1" max="1" width="3.7109375" style="1" customWidth="1"/>
    <col min="2" max="2" width="20.85546875" customWidth="1"/>
    <col min="3" max="3" width="19.42578125" customWidth="1"/>
    <col min="4" max="4" width="19.28515625" customWidth="1"/>
    <col min="5" max="5" width="47.140625" customWidth="1"/>
    <col min="6" max="6" width="30.140625" bestFit="1" customWidth="1"/>
    <col min="7" max="7" width="14.28515625" customWidth="1"/>
    <col min="8" max="8" width="14.28515625" bestFit="1" customWidth="1"/>
    <col min="9" max="9" width="17.42578125" customWidth="1"/>
    <col min="10" max="10" width="26.7109375" bestFit="1" customWidth="1"/>
    <col min="11" max="11" width="13.28515625" bestFit="1" customWidth="1"/>
    <col min="12" max="12" width="9.5703125" bestFit="1" customWidth="1"/>
  </cols>
  <sheetData>
    <row r="2" spans="1:10" hidden="1">
      <c r="B2" s="2"/>
      <c r="C2" t="s">
        <v>0</v>
      </c>
      <c r="D2" t="s">
        <v>1</v>
      </c>
      <c r="E2" t="s">
        <v>2</v>
      </c>
      <c r="F2" t="s">
        <v>3</v>
      </c>
    </row>
    <row r="3" spans="1:10" hidden="1">
      <c r="E3" s="3" t="s">
        <v>4</v>
      </c>
      <c r="F3" s="3" t="s">
        <v>5</v>
      </c>
    </row>
    <row r="4" spans="1:10" hidden="1">
      <c r="B4" s="4" t="s">
        <v>6</v>
      </c>
      <c r="C4" s="5" t="s">
        <v>7</v>
      </c>
      <c r="D4" s="6"/>
      <c r="E4" t="s">
        <v>8</v>
      </c>
      <c r="F4" t="s">
        <v>8</v>
      </c>
    </row>
    <row r="5" spans="1:10" hidden="1">
      <c r="B5" s="7" t="s">
        <v>9</v>
      </c>
      <c r="C5" s="5" t="s">
        <v>7</v>
      </c>
      <c r="D5" s="8"/>
      <c r="E5" s="9"/>
    </row>
    <row r="6" spans="1:10" hidden="1">
      <c r="B6" s="7" t="s">
        <v>10</v>
      </c>
      <c r="C6" s="10" t="s">
        <v>11</v>
      </c>
      <c r="D6" s="11"/>
      <c r="E6" s="6"/>
    </row>
    <row r="7" spans="1:10" hidden="1">
      <c r="B7" s="7" t="s">
        <v>12</v>
      </c>
      <c r="C7" s="12" t="s">
        <v>13</v>
      </c>
      <c r="D7" s="13"/>
      <c r="E7" s="14"/>
    </row>
    <row r="8" spans="1:10" hidden="1">
      <c r="B8" s="7" t="s">
        <v>14</v>
      </c>
      <c r="C8" s="15">
        <v>45437</v>
      </c>
      <c r="D8" s="16"/>
      <c r="E8" s="16"/>
    </row>
    <row r="9" spans="1:10" hidden="1">
      <c r="A9" s="17"/>
      <c r="B9" s="7" t="s">
        <v>15</v>
      </c>
      <c r="C9" s="15"/>
      <c r="D9" s="16"/>
      <c r="E9" s="16"/>
    </row>
    <row r="10" spans="1:10" hidden="1">
      <c r="A10" s="17"/>
      <c r="B10" s="7" t="s">
        <v>16</v>
      </c>
      <c r="C10" s="18" t="s">
        <v>17</v>
      </c>
      <c r="E10" s="14"/>
    </row>
    <row r="11" spans="1:10" hidden="1">
      <c r="A11" s="17"/>
      <c r="B11" s="7" t="s">
        <v>18</v>
      </c>
      <c r="C11" s="19" t="s">
        <v>19</v>
      </c>
      <c r="D11" s="20"/>
      <c r="E11" s="21"/>
    </row>
    <row r="12" spans="1:10" hidden="1">
      <c r="A12" s="17"/>
      <c r="C12" s="22"/>
      <c r="D12" s="22"/>
    </row>
    <row r="13" spans="1:10" hidden="1">
      <c r="A13" s="23" t="s">
        <v>20</v>
      </c>
      <c r="B13" s="24" t="s">
        <v>21</v>
      </c>
      <c r="C13" s="25" t="s">
        <v>22</v>
      </c>
      <c r="D13" s="25" t="s">
        <v>23</v>
      </c>
      <c r="E13" s="24" t="s">
        <v>24</v>
      </c>
    </row>
    <row r="14" spans="1:10" hidden="1">
      <c r="A14" s="23"/>
      <c r="B14" s="26"/>
      <c r="C14" s="27"/>
      <c r="D14" s="27"/>
      <c r="E14" s="26"/>
    </row>
    <row r="15" spans="1:10" hidden="1">
      <c r="A15" s="28">
        <v>1</v>
      </c>
      <c r="B15" s="29">
        <v>45714</v>
      </c>
      <c r="C15" s="30">
        <v>0.35416666666666669</v>
      </c>
      <c r="D15" s="30"/>
      <c r="E15" s="31"/>
      <c r="J15">
        <f>87500*4.5</f>
        <v>393750</v>
      </c>
    </row>
    <row r="16" spans="1:10" hidden="1">
      <c r="A16" s="28">
        <v>2</v>
      </c>
      <c r="B16" s="29">
        <v>45715</v>
      </c>
      <c r="C16" s="30">
        <v>0.39166666666666666</v>
      </c>
      <c r="D16" s="30"/>
      <c r="E16" s="31"/>
      <c r="J16">
        <f>350000/4</f>
        <v>87500</v>
      </c>
    </row>
    <row r="17" spans="1:5" hidden="1">
      <c r="A17" s="28">
        <v>3</v>
      </c>
      <c r="B17" s="29">
        <v>45716</v>
      </c>
      <c r="C17" s="30">
        <v>0.4916666666666667</v>
      </c>
      <c r="D17" s="30"/>
      <c r="E17" s="31"/>
    </row>
    <row r="18" spans="1:5" hidden="1">
      <c r="A18" s="28">
        <v>4</v>
      </c>
      <c r="B18" s="29">
        <v>45717</v>
      </c>
      <c r="C18" s="30">
        <v>0.35833333333333334</v>
      </c>
      <c r="D18" s="30"/>
      <c r="E18" s="31"/>
    </row>
    <row r="19" spans="1:5" hidden="1">
      <c r="A19" s="28">
        <v>5</v>
      </c>
      <c r="B19" s="29">
        <v>45718</v>
      </c>
      <c r="C19" s="30">
        <v>0.33333333333333331</v>
      </c>
      <c r="D19" s="30"/>
      <c r="E19" s="30"/>
    </row>
    <row r="20" spans="1:5" hidden="1">
      <c r="A20" s="28">
        <v>6</v>
      </c>
      <c r="B20" s="29">
        <v>45719</v>
      </c>
      <c r="C20" s="30">
        <v>0.5</v>
      </c>
      <c r="D20" s="30"/>
      <c r="E20" s="31"/>
    </row>
    <row r="21" spans="1:5" hidden="1">
      <c r="A21" s="28">
        <v>7</v>
      </c>
      <c r="B21" s="29">
        <v>45720</v>
      </c>
      <c r="C21" s="30">
        <v>0.375</v>
      </c>
      <c r="D21" s="30"/>
      <c r="E21" s="30"/>
    </row>
    <row r="22" spans="1:5" hidden="1">
      <c r="A22" s="28">
        <v>8</v>
      </c>
      <c r="B22" s="29">
        <v>45721</v>
      </c>
      <c r="C22" s="30">
        <v>0.375</v>
      </c>
      <c r="D22" s="30"/>
      <c r="E22" s="31"/>
    </row>
    <row r="23" spans="1:5" hidden="1">
      <c r="A23" s="28">
        <v>9</v>
      </c>
      <c r="B23" s="29">
        <v>45722</v>
      </c>
      <c r="C23" s="30">
        <v>0.33333333333333331</v>
      </c>
      <c r="D23" s="30"/>
      <c r="E23" s="30"/>
    </row>
    <row r="24" spans="1:5" hidden="1">
      <c r="A24" s="28">
        <v>10</v>
      </c>
      <c r="B24" s="29">
        <v>45723</v>
      </c>
      <c r="C24" s="30">
        <v>0.22916666666666666</v>
      </c>
      <c r="D24" s="30"/>
      <c r="E24" s="31" t="s">
        <v>25</v>
      </c>
    </row>
    <row r="25" spans="1:5" hidden="1">
      <c r="A25" s="28">
        <v>11</v>
      </c>
      <c r="B25" s="29">
        <v>45724</v>
      </c>
      <c r="C25" s="30">
        <v>0.3125</v>
      </c>
      <c r="D25" s="30"/>
      <c r="E25" s="31" t="s">
        <v>25</v>
      </c>
    </row>
    <row r="26" spans="1:5" hidden="1">
      <c r="A26" s="28">
        <v>12</v>
      </c>
      <c r="B26" s="29">
        <v>45725</v>
      </c>
      <c r="C26" s="30">
        <v>0.4375</v>
      </c>
      <c r="D26" s="30"/>
      <c r="E26" s="31"/>
    </row>
    <row r="27" spans="1:5" hidden="1">
      <c r="A27" s="28">
        <v>13</v>
      </c>
      <c r="B27" s="29">
        <v>45726</v>
      </c>
      <c r="C27" s="30">
        <v>0.4375</v>
      </c>
      <c r="D27" s="30"/>
      <c r="E27" s="31"/>
    </row>
    <row r="28" spans="1:5" hidden="1">
      <c r="A28" s="28">
        <v>14</v>
      </c>
      <c r="B28" s="29">
        <v>45727</v>
      </c>
      <c r="C28" s="30">
        <v>0.375</v>
      </c>
      <c r="D28" s="30"/>
      <c r="E28" s="31"/>
    </row>
    <row r="29" spans="1:5" hidden="1">
      <c r="A29" s="28">
        <v>15</v>
      </c>
      <c r="B29" s="29">
        <v>45728</v>
      </c>
      <c r="C29" s="30">
        <v>0.3125</v>
      </c>
      <c r="D29" s="30"/>
      <c r="E29" s="31" t="s">
        <v>26</v>
      </c>
    </row>
    <row r="30" spans="1:5" hidden="1">
      <c r="A30" s="28">
        <v>16</v>
      </c>
      <c r="B30" s="29">
        <v>45729</v>
      </c>
      <c r="C30" s="30">
        <v>0.41666666666666669</v>
      </c>
      <c r="D30" s="30"/>
      <c r="E30" s="31"/>
    </row>
    <row r="31" spans="1:5" hidden="1">
      <c r="A31" s="28">
        <v>17</v>
      </c>
      <c r="B31" s="29">
        <v>45730</v>
      </c>
      <c r="C31" s="30" t="s">
        <v>27</v>
      </c>
      <c r="D31" s="30"/>
      <c r="E31" s="31" t="s">
        <v>26</v>
      </c>
    </row>
    <row r="32" spans="1:5" hidden="1">
      <c r="A32" s="28">
        <v>18</v>
      </c>
      <c r="B32" s="29">
        <v>45731</v>
      </c>
      <c r="C32" s="30">
        <v>0.25</v>
      </c>
      <c r="D32" s="30"/>
      <c r="E32" s="31" t="s">
        <v>26</v>
      </c>
    </row>
    <row r="33" spans="1:5" hidden="1">
      <c r="A33" s="28">
        <v>19</v>
      </c>
      <c r="B33" s="29">
        <v>45732</v>
      </c>
      <c r="C33" s="30">
        <v>0.1875</v>
      </c>
      <c r="D33" s="30"/>
      <c r="E33" s="31" t="s">
        <v>26</v>
      </c>
    </row>
    <row r="34" spans="1:5" hidden="1">
      <c r="A34" s="28">
        <v>20</v>
      </c>
      <c r="B34" s="29">
        <v>45733</v>
      </c>
      <c r="C34" s="30">
        <v>0.1875</v>
      </c>
      <c r="D34" s="30"/>
      <c r="E34" s="31" t="s">
        <v>26</v>
      </c>
    </row>
    <row r="35" spans="1:5" hidden="1">
      <c r="A35" s="28">
        <v>21</v>
      </c>
      <c r="B35" s="29">
        <v>45734</v>
      </c>
      <c r="C35" s="30">
        <v>0.125</v>
      </c>
      <c r="D35" s="30"/>
      <c r="E35" s="31" t="s">
        <v>25</v>
      </c>
    </row>
    <row r="36" spans="1:5" hidden="1">
      <c r="A36" s="28">
        <v>22</v>
      </c>
      <c r="B36" s="29">
        <v>45735</v>
      </c>
      <c r="C36" s="30">
        <v>0.3125</v>
      </c>
      <c r="D36" s="30"/>
      <c r="E36" s="31" t="s">
        <v>25</v>
      </c>
    </row>
    <row r="37" spans="1:5" hidden="1">
      <c r="A37" s="28">
        <v>23</v>
      </c>
      <c r="B37" s="29">
        <v>45736</v>
      </c>
      <c r="C37" s="30">
        <v>0.3125</v>
      </c>
      <c r="D37" s="30"/>
      <c r="E37" s="31" t="s">
        <v>25</v>
      </c>
    </row>
    <row r="38" spans="1:5" hidden="1">
      <c r="A38" s="28">
        <v>24</v>
      </c>
      <c r="B38" s="29">
        <v>45737</v>
      </c>
      <c r="C38" s="30">
        <v>0.41666666666666669</v>
      </c>
      <c r="D38" s="30"/>
      <c r="E38" s="31"/>
    </row>
    <row r="39" spans="1:5" hidden="1">
      <c r="A39" s="28">
        <v>25</v>
      </c>
      <c r="B39" s="29">
        <v>45738</v>
      </c>
      <c r="C39" s="30">
        <v>0.39583333333333331</v>
      </c>
      <c r="D39" s="30"/>
      <c r="E39" s="31"/>
    </row>
    <row r="40" spans="1:5" hidden="1">
      <c r="A40" s="28">
        <v>26</v>
      </c>
      <c r="B40" s="29">
        <v>45739</v>
      </c>
      <c r="C40" s="30">
        <v>0.375</v>
      </c>
      <c r="D40" s="30"/>
      <c r="E40" s="31"/>
    </row>
    <row r="41" spans="1:5" hidden="1">
      <c r="A41" s="28">
        <v>27</v>
      </c>
      <c r="B41" s="29">
        <v>45740</v>
      </c>
      <c r="C41" s="30">
        <v>0.39583333333333331</v>
      </c>
      <c r="D41" s="30"/>
      <c r="E41" s="31"/>
    </row>
    <row r="42" spans="1:5" hidden="1">
      <c r="A42" s="28">
        <v>28</v>
      </c>
      <c r="B42" s="29">
        <v>45741</v>
      </c>
      <c r="C42" s="30">
        <v>0.43055555555555558</v>
      </c>
      <c r="D42" s="30"/>
      <c r="E42" s="31"/>
    </row>
    <row r="43" spans="1:5" hidden="1">
      <c r="A43" s="28">
        <v>29</v>
      </c>
      <c r="B43" s="29">
        <v>45742</v>
      </c>
      <c r="C43" s="30">
        <v>0.3125</v>
      </c>
      <c r="D43" s="30"/>
      <c r="E43" s="31" t="s">
        <v>25</v>
      </c>
    </row>
    <row r="44" spans="1:5" hidden="1">
      <c r="A44" s="28">
        <v>30</v>
      </c>
      <c r="B44" s="29">
        <v>45743</v>
      </c>
      <c r="C44" s="30">
        <v>0.29166666666666669</v>
      </c>
      <c r="D44" s="30"/>
      <c r="E44" s="31" t="s">
        <v>25</v>
      </c>
    </row>
    <row r="45" spans="1:5" hidden="1">
      <c r="B45" t="s">
        <v>28</v>
      </c>
      <c r="C45" s="32">
        <f>SUM(C15:C44)</f>
        <v>10.02638888888889</v>
      </c>
      <c r="D45" s="32">
        <v>10.026388888888889</v>
      </c>
      <c r="E45" s="33" t="s">
        <v>29</v>
      </c>
    </row>
    <row r="46" spans="1:5" hidden="1">
      <c r="C46" s="32"/>
      <c r="D46" s="34">
        <f>240+(38/60)</f>
        <v>240.63333333333333</v>
      </c>
      <c r="E46" s="33" t="s">
        <v>30</v>
      </c>
    </row>
    <row r="47" spans="1:5" hidden="1">
      <c r="B47" t="s">
        <v>31</v>
      </c>
      <c r="C47" s="35"/>
      <c r="D47" s="36">
        <f>(14000000*100/105)/160</f>
        <v>83333.333333333343</v>
      </c>
    </row>
    <row r="48" spans="1:5" hidden="1">
      <c r="C48" s="37"/>
      <c r="D48" s="38">
        <f>D46*D47</f>
        <v>20052777.77777778</v>
      </c>
      <c r="E48" s="38"/>
    </row>
    <row r="49" spans="1:5" hidden="1">
      <c r="B49" t="s">
        <v>32</v>
      </c>
      <c r="C49" s="35"/>
      <c r="D49" s="38">
        <f>D48*5/100</f>
        <v>1002638.888888889</v>
      </c>
    </row>
    <row r="50" spans="1:5" ht="15.75" hidden="1" thickBot="1">
      <c r="B50" t="s">
        <v>33</v>
      </c>
      <c r="D50" s="39">
        <f>SUM(D48:D49)</f>
        <v>21055416.666666668</v>
      </c>
    </row>
    <row r="51" spans="1:5" ht="15.75" hidden="1" thickTop="1"/>
    <row r="52" spans="1:5" hidden="1">
      <c r="B52" s="2"/>
      <c r="C52" t="s">
        <v>0</v>
      </c>
      <c r="D52" t="s">
        <v>1</v>
      </c>
      <c r="E52" t="s">
        <v>2</v>
      </c>
    </row>
    <row r="53" spans="1:5" hidden="1">
      <c r="E53" s="3" t="s">
        <v>4</v>
      </c>
    </row>
    <row r="54" spans="1:5" hidden="1">
      <c r="B54" s="4" t="s">
        <v>6</v>
      </c>
      <c r="C54" s="5" t="s">
        <v>7</v>
      </c>
      <c r="D54" s="6"/>
      <c r="E54" t="s">
        <v>8</v>
      </c>
    </row>
    <row r="55" spans="1:5" hidden="1">
      <c r="B55" s="7" t="s">
        <v>9</v>
      </c>
      <c r="C55" s="5" t="s">
        <v>7</v>
      </c>
      <c r="D55" s="8"/>
      <c r="E55" s="9"/>
    </row>
    <row r="56" spans="1:5" hidden="1">
      <c r="B56" s="7" t="s">
        <v>10</v>
      </c>
      <c r="C56" s="10" t="s">
        <v>11</v>
      </c>
      <c r="D56" s="11"/>
      <c r="E56" s="6"/>
    </row>
    <row r="57" spans="1:5" hidden="1">
      <c r="B57" s="7" t="s">
        <v>12</v>
      </c>
      <c r="C57" s="12" t="s">
        <v>13</v>
      </c>
      <c r="D57" s="13"/>
      <c r="E57" s="14"/>
    </row>
    <row r="58" spans="1:5" hidden="1">
      <c r="B58" s="7" t="s">
        <v>14</v>
      </c>
      <c r="C58" s="15">
        <v>45437</v>
      </c>
      <c r="D58" s="16"/>
      <c r="E58" s="16"/>
    </row>
    <row r="59" spans="1:5" hidden="1">
      <c r="A59" s="17"/>
      <c r="B59" s="7" t="s">
        <v>15</v>
      </c>
      <c r="C59" s="15"/>
      <c r="D59" s="16"/>
      <c r="E59" s="16"/>
    </row>
    <row r="60" spans="1:5" hidden="1">
      <c r="A60" s="17"/>
      <c r="B60" s="7" t="s">
        <v>16</v>
      </c>
      <c r="C60" s="18" t="s">
        <v>17</v>
      </c>
      <c r="E60" s="14"/>
    </row>
    <row r="61" spans="1:5" hidden="1">
      <c r="A61" s="17"/>
      <c r="B61" s="7" t="s">
        <v>18</v>
      </c>
      <c r="C61" s="19" t="s">
        <v>19</v>
      </c>
      <c r="D61" s="20"/>
      <c r="E61" s="21"/>
    </row>
    <row r="62" spans="1:5" hidden="1">
      <c r="A62" s="17"/>
      <c r="C62" s="22"/>
      <c r="D62" s="22"/>
    </row>
    <row r="63" spans="1:5" hidden="1">
      <c r="A63" s="23" t="s">
        <v>20</v>
      </c>
      <c r="B63" s="24" t="s">
        <v>21</v>
      </c>
      <c r="C63" s="25" t="s">
        <v>22</v>
      </c>
      <c r="D63" s="25" t="s">
        <v>23</v>
      </c>
      <c r="E63" s="24" t="s">
        <v>24</v>
      </c>
    </row>
    <row r="64" spans="1:5" hidden="1">
      <c r="A64" s="23"/>
      <c r="B64" s="26"/>
      <c r="C64" s="27"/>
      <c r="D64" s="27"/>
      <c r="E64" s="26"/>
    </row>
    <row r="65" spans="1:5" hidden="1">
      <c r="A65" s="28">
        <v>1</v>
      </c>
      <c r="B65" s="29">
        <v>45744</v>
      </c>
      <c r="C65" s="30">
        <v>0.27083333333333331</v>
      </c>
      <c r="D65" s="30"/>
      <c r="E65" s="31" t="s">
        <v>25</v>
      </c>
    </row>
    <row r="66" spans="1:5" hidden="1">
      <c r="A66" s="28">
        <v>2</v>
      </c>
      <c r="B66" s="29">
        <v>45745</v>
      </c>
      <c r="C66" s="30">
        <v>0.33333333333333331</v>
      </c>
      <c r="D66" s="30"/>
      <c r="E66" s="31"/>
    </row>
    <row r="67" spans="1:5" hidden="1">
      <c r="A67" s="28">
        <v>3</v>
      </c>
      <c r="B67" s="29">
        <v>45746</v>
      </c>
      <c r="C67" s="30">
        <v>0.33333333333333331</v>
      </c>
      <c r="D67" s="30"/>
      <c r="E67" s="31"/>
    </row>
    <row r="68" spans="1:5" hidden="1">
      <c r="A68" s="28">
        <v>4</v>
      </c>
      <c r="B68" s="29">
        <v>45747</v>
      </c>
      <c r="C68" s="30">
        <v>0.3125</v>
      </c>
      <c r="D68" s="30"/>
      <c r="E68" s="31" t="s">
        <v>25</v>
      </c>
    </row>
    <row r="69" spans="1:5" hidden="1">
      <c r="A69" s="28">
        <v>5</v>
      </c>
      <c r="B69" s="29">
        <v>45748</v>
      </c>
      <c r="C69" s="30">
        <v>0.33333333333333331</v>
      </c>
      <c r="D69" s="30"/>
      <c r="E69" s="30"/>
    </row>
    <row r="70" spans="1:5" hidden="1">
      <c r="A70" s="28">
        <v>6</v>
      </c>
      <c r="B70" s="29">
        <v>45749</v>
      </c>
      <c r="C70" s="30">
        <v>0.39583333333333331</v>
      </c>
      <c r="D70" s="30"/>
      <c r="E70" s="31"/>
    </row>
    <row r="71" spans="1:5" hidden="1">
      <c r="A71" s="28">
        <v>7</v>
      </c>
      <c r="B71" s="29">
        <v>45750</v>
      </c>
      <c r="C71" s="30">
        <v>0.375</v>
      </c>
      <c r="D71" s="30"/>
      <c r="E71" s="30"/>
    </row>
    <row r="72" spans="1:5" hidden="1">
      <c r="A72" s="28">
        <v>8</v>
      </c>
      <c r="B72" s="29">
        <v>45751</v>
      </c>
      <c r="C72" s="30">
        <v>0.41666666666666669</v>
      </c>
      <c r="D72" s="30"/>
      <c r="E72" s="31"/>
    </row>
    <row r="73" spans="1:5" hidden="1">
      <c r="A73" s="28">
        <v>9</v>
      </c>
      <c r="B73" s="29">
        <v>45752</v>
      </c>
      <c r="C73" s="30">
        <v>0.41666666666666669</v>
      </c>
      <c r="D73" s="30"/>
      <c r="E73" s="30"/>
    </row>
    <row r="74" spans="1:5" hidden="1">
      <c r="A74" s="28">
        <v>10</v>
      </c>
      <c r="B74" s="29">
        <v>45753</v>
      </c>
      <c r="C74" s="30">
        <v>0.33333333333333331</v>
      </c>
      <c r="D74" s="30"/>
      <c r="E74" s="31"/>
    </row>
    <row r="75" spans="1:5" hidden="1">
      <c r="A75" s="28">
        <v>11</v>
      </c>
      <c r="B75" s="29">
        <v>45754</v>
      </c>
      <c r="C75" s="30">
        <v>0.375</v>
      </c>
      <c r="D75" s="30"/>
      <c r="E75" s="31"/>
    </row>
    <row r="76" spans="1:5" hidden="1">
      <c r="A76" s="28">
        <v>12</v>
      </c>
      <c r="B76" s="29">
        <v>45755</v>
      </c>
      <c r="C76" s="30">
        <v>0.33333333333333331</v>
      </c>
      <c r="D76" s="30"/>
      <c r="E76" s="31"/>
    </row>
    <row r="77" spans="1:5" hidden="1">
      <c r="A77" s="28">
        <v>13</v>
      </c>
      <c r="B77" s="29">
        <v>45756</v>
      </c>
      <c r="C77" s="30">
        <v>0.29166666666666669</v>
      </c>
      <c r="D77" s="30"/>
      <c r="E77" s="31" t="s">
        <v>25</v>
      </c>
    </row>
    <row r="78" spans="1:5" hidden="1">
      <c r="A78" s="28">
        <v>14</v>
      </c>
      <c r="B78" s="29">
        <v>45757</v>
      </c>
      <c r="C78" s="30">
        <v>0.16666666666666666</v>
      </c>
      <c r="D78" s="30"/>
      <c r="E78" s="31" t="s">
        <v>34</v>
      </c>
    </row>
    <row r="79" spans="1:5" hidden="1">
      <c r="A79" s="28">
        <v>15</v>
      </c>
      <c r="B79" s="29">
        <v>45758</v>
      </c>
      <c r="C79" s="30">
        <v>0.375</v>
      </c>
      <c r="D79" s="30"/>
      <c r="E79" s="31"/>
    </row>
    <row r="80" spans="1:5" hidden="1">
      <c r="A80" s="28">
        <v>16</v>
      </c>
      <c r="B80" s="29">
        <v>45759</v>
      </c>
      <c r="C80" s="30">
        <v>0.16666666666666666</v>
      </c>
      <c r="D80" s="30"/>
      <c r="E80" s="31" t="s">
        <v>35</v>
      </c>
    </row>
    <row r="81" spans="1:5" hidden="1">
      <c r="A81" s="28">
        <v>17</v>
      </c>
      <c r="B81" s="29">
        <v>45760</v>
      </c>
      <c r="C81" s="30">
        <v>0.16666666666666666</v>
      </c>
      <c r="D81" s="30"/>
      <c r="E81" s="31" t="s">
        <v>36</v>
      </c>
    </row>
    <row r="82" spans="1:5" hidden="1">
      <c r="A82" s="28">
        <v>18</v>
      </c>
      <c r="B82" s="29">
        <v>45761</v>
      </c>
      <c r="C82" s="30">
        <v>0.125</v>
      </c>
      <c r="D82" s="30"/>
      <c r="E82" s="31" t="s">
        <v>36</v>
      </c>
    </row>
    <row r="83" spans="1:5" hidden="1">
      <c r="A83" s="28">
        <v>19</v>
      </c>
      <c r="B83" s="29">
        <v>45762</v>
      </c>
      <c r="C83" s="30" t="s">
        <v>27</v>
      </c>
      <c r="D83" s="30"/>
      <c r="E83" s="31" t="s">
        <v>36</v>
      </c>
    </row>
    <row r="84" spans="1:5" hidden="1">
      <c r="A84" s="28">
        <v>20</v>
      </c>
      <c r="B84" s="29">
        <v>45763</v>
      </c>
      <c r="C84" s="30" t="s">
        <v>27</v>
      </c>
      <c r="D84" s="30"/>
      <c r="E84" s="31" t="s">
        <v>36</v>
      </c>
    </row>
    <row r="85" spans="1:5" hidden="1">
      <c r="A85" s="28">
        <v>21</v>
      </c>
      <c r="B85" s="29">
        <v>45764</v>
      </c>
      <c r="C85" s="30" t="s">
        <v>27</v>
      </c>
      <c r="D85" s="30"/>
      <c r="E85" s="31" t="s">
        <v>36</v>
      </c>
    </row>
    <row r="86" spans="1:5" hidden="1">
      <c r="A86" s="28">
        <v>22</v>
      </c>
      <c r="B86" s="29">
        <v>45765</v>
      </c>
      <c r="C86" s="30" t="s">
        <v>27</v>
      </c>
      <c r="D86" s="30"/>
      <c r="E86" s="31" t="s">
        <v>35</v>
      </c>
    </row>
    <row r="87" spans="1:5" hidden="1">
      <c r="A87" s="28">
        <v>23</v>
      </c>
      <c r="B87" s="29">
        <v>45766</v>
      </c>
      <c r="C87" s="30" t="s">
        <v>27</v>
      </c>
      <c r="D87" s="30"/>
      <c r="E87" s="31" t="s">
        <v>35</v>
      </c>
    </row>
    <row r="88" spans="1:5" hidden="1">
      <c r="A88" s="28">
        <v>24</v>
      </c>
      <c r="B88" s="29">
        <v>45767</v>
      </c>
      <c r="C88" s="30">
        <v>0.29166666666666669</v>
      </c>
      <c r="D88" s="30"/>
      <c r="E88" s="31" t="s">
        <v>25</v>
      </c>
    </row>
    <row r="89" spans="1:5" hidden="1">
      <c r="A89" s="28">
        <v>25</v>
      </c>
      <c r="B89" s="29">
        <v>45768</v>
      </c>
      <c r="C89" s="30">
        <v>0.33333333333333331</v>
      </c>
      <c r="D89" s="30"/>
      <c r="E89" s="31"/>
    </row>
    <row r="90" spans="1:5" hidden="1">
      <c r="A90" s="28">
        <v>26</v>
      </c>
      <c r="B90" s="29">
        <v>45769</v>
      </c>
      <c r="C90" s="30">
        <v>0.375</v>
      </c>
      <c r="D90" s="30"/>
      <c r="E90" s="31"/>
    </row>
    <row r="91" spans="1:5" hidden="1">
      <c r="A91" s="28">
        <v>27</v>
      </c>
      <c r="B91" s="29">
        <v>45770</v>
      </c>
      <c r="C91" s="30">
        <v>0.41666666666666669</v>
      </c>
      <c r="D91" s="30"/>
      <c r="E91" s="31"/>
    </row>
    <row r="92" spans="1:5" hidden="1">
      <c r="A92" s="28">
        <v>28</v>
      </c>
      <c r="B92" s="29">
        <v>45771</v>
      </c>
      <c r="C92" s="30">
        <v>0.375</v>
      </c>
      <c r="D92" s="30"/>
      <c r="E92" s="31"/>
    </row>
    <row r="93" spans="1:5" hidden="1">
      <c r="A93" s="28">
        <v>29</v>
      </c>
      <c r="B93" s="29">
        <v>45772</v>
      </c>
      <c r="C93" s="30">
        <v>0.375</v>
      </c>
      <c r="D93" s="30"/>
      <c r="E93" s="31"/>
    </row>
    <row r="94" spans="1:5" hidden="1">
      <c r="A94" s="28">
        <v>30</v>
      </c>
      <c r="B94" s="29">
        <v>45773</v>
      </c>
      <c r="C94" s="30">
        <v>0.375</v>
      </c>
      <c r="D94" s="30"/>
      <c r="E94" s="31"/>
    </row>
    <row r="95" spans="1:5" hidden="1">
      <c r="B95" t="s">
        <v>28</v>
      </c>
      <c r="C95" s="32">
        <f>SUM(C65:C94)</f>
        <v>8.0625</v>
      </c>
      <c r="D95" s="32">
        <v>8.0625</v>
      </c>
      <c r="E95" s="33"/>
    </row>
    <row r="96" spans="1:5" hidden="1">
      <c r="C96" s="35"/>
      <c r="D96" s="34">
        <f>193+(30/60)</f>
        <v>193.5</v>
      </c>
    </row>
    <row r="97" spans="1:11" hidden="1">
      <c r="B97" t="s">
        <v>31</v>
      </c>
      <c r="C97" s="37"/>
      <c r="D97" s="36">
        <f>(14000000*100/105)/160</f>
        <v>83333.333333333343</v>
      </c>
      <c r="E97" s="38"/>
    </row>
    <row r="98" spans="1:11" hidden="1">
      <c r="B98" t="s">
        <v>32</v>
      </c>
      <c r="C98" s="35"/>
      <c r="D98" s="38">
        <f>D96*D97</f>
        <v>16125000.000000002</v>
      </c>
    </row>
    <row r="99" spans="1:11" hidden="1">
      <c r="B99" t="s">
        <v>33</v>
      </c>
      <c r="D99" s="38">
        <f>D98*5/100</f>
        <v>806250.00000000012</v>
      </c>
    </row>
    <row r="100" spans="1:11" ht="15.75" hidden="1" thickBot="1">
      <c r="D100" s="39">
        <f>SUM(D98:D99)</f>
        <v>16931250.000000004</v>
      </c>
    </row>
    <row r="101" spans="1:11" ht="15.75" hidden="1" thickTop="1"/>
    <row r="102" spans="1:11" ht="15.75" hidden="1" thickBot="1">
      <c r="B102" s="40" t="s">
        <v>37</v>
      </c>
      <c r="C102" s="40"/>
      <c r="D102" s="41">
        <f>D100+D50</f>
        <v>37986666.666666672</v>
      </c>
      <c r="E102" s="42" t="s">
        <v>38</v>
      </c>
      <c r="F102" s="43"/>
    </row>
    <row r="103" spans="1:11" ht="15.75" hidden="1" thickTop="1">
      <c r="G103" t="s">
        <v>39</v>
      </c>
      <c r="H103" t="s">
        <v>40</v>
      </c>
      <c r="I103" t="s">
        <v>41</v>
      </c>
      <c r="J103" t="s">
        <v>42</v>
      </c>
      <c r="K103" t="s">
        <v>43</v>
      </c>
    </row>
    <row r="104" spans="1:11">
      <c r="B104" s="2"/>
      <c r="C104" t="s">
        <v>0</v>
      </c>
      <c r="D104" t="s">
        <v>1</v>
      </c>
      <c r="E104" t="s">
        <v>2</v>
      </c>
      <c r="F104" s="44">
        <v>14000000</v>
      </c>
      <c r="G104" s="45">
        <v>700000</v>
      </c>
      <c r="H104" s="46">
        <f>F104/G104</f>
        <v>20</v>
      </c>
      <c r="I104" s="44">
        <f>8*H104</f>
        <v>160</v>
      </c>
      <c r="J104" s="43">
        <f>F104*100/105</f>
        <v>13333333.333333334</v>
      </c>
      <c r="K104">
        <f>J104/I104</f>
        <v>83333.333333333343</v>
      </c>
    </row>
    <row r="105" spans="1:11">
      <c r="E105" s="3" t="s">
        <v>4</v>
      </c>
    </row>
    <row r="106" spans="1:11">
      <c r="B106" s="4" t="s">
        <v>6</v>
      </c>
      <c r="C106" s="5" t="s">
        <v>7</v>
      </c>
      <c r="D106" s="6"/>
      <c r="E106" t="s">
        <v>8</v>
      </c>
    </row>
    <row r="107" spans="1:11">
      <c r="B107" s="7" t="s">
        <v>9</v>
      </c>
      <c r="C107" s="5" t="s">
        <v>7</v>
      </c>
      <c r="D107" s="8"/>
      <c r="E107" s="9"/>
    </row>
    <row r="108" spans="1:11">
      <c r="B108" s="7" t="s">
        <v>10</v>
      </c>
      <c r="C108" s="10" t="s">
        <v>11</v>
      </c>
      <c r="D108" s="11"/>
      <c r="E108" s="6"/>
    </row>
    <row r="109" spans="1:11">
      <c r="B109" s="7" t="s">
        <v>12</v>
      </c>
      <c r="C109" s="12" t="s">
        <v>13</v>
      </c>
      <c r="D109" s="13"/>
      <c r="E109" s="14"/>
    </row>
    <row r="110" spans="1:11">
      <c r="B110" s="7" t="s">
        <v>14</v>
      </c>
      <c r="C110" s="15">
        <v>45437</v>
      </c>
      <c r="D110" s="16"/>
      <c r="E110" s="16"/>
    </row>
    <row r="111" spans="1:11">
      <c r="A111" s="17"/>
      <c r="B111" s="7" t="s">
        <v>15</v>
      </c>
      <c r="C111" s="15">
        <v>45814</v>
      </c>
      <c r="D111" s="16"/>
      <c r="E111" s="16"/>
    </row>
    <row r="112" spans="1:11">
      <c r="A112" s="17"/>
      <c r="B112" s="7" t="s">
        <v>16</v>
      </c>
      <c r="C112" s="18" t="s">
        <v>17</v>
      </c>
      <c r="E112" s="14"/>
    </row>
    <row r="113" spans="1:5">
      <c r="A113" s="17"/>
      <c r="B113" s="7" t="s">
        <v>18</v>
      </c>
      <c r="C113" s="19"/>
      <c r="D113" s="20"/>
      <c r="E113" s="21"/>
    </row>
    <row r="114" spans="1:5">
      <c r="A114" s="17"/>
      <c r="C114" s="22"/>
      <c r="D114" s="22"/>
    </row>
    <row r="115" spans="1:5">
      <c r="A115" s="23" t="s">
        <v>20</v>
      </c>
      <c r="B115" s="24" t="s">
        <v>21</v>
      </c>
      <c r="C115" s="25" t="s">
        <v>22</v>
      </c>
      <c r="D115" s="25" t="s">
        <v>23</v>
      </c>
      <c r="E115" s="24" t="s">
        <v>24</v>
      </c>
    </row>
    <row r="116" spans="1:5">
      <c r="A116" s="23"/>
      <c r="B116" s="26"/>
      <c r="C116" s="27"/>
      <c r="D116" s="27"/>
      <c r="E116" s="26"/>
    </row>
    <row r="117" spans="1:5">
      <c r="A117" s="28">
        <v>1</v>
      </c>
      <c r="B117" s="29">
        <v>45774</v>
      </c>
      <c r="C117" s="30">
        <v>0.375</v>
      </c>
      <c r="D117" s="30"/>
      <c r="E117" s="31"/>
    </row>
    <row r="118" spans="1:5">
      <c r="A118" s="28">
        <v>2</v>
      </c>
      <c r="B118" s="29">
        <v>45775</v>
      </c>
      <c r="C118" s="30">
        <v>0.25</v>
      </c>
      <c r="D118" s="30"/>
      <c r="E118" s="31" t="s">
        <v>25</v>
      </c>
    </row>
    <row r="119" spans="1:5">
      <c r="A119" s="28">
        <v>3</v>
      </c>
      <c r="B119" s="29">
        <v>45776</v>
      </c>
      <c r="C119" s="30">
        <v>0.375</v>
      </c>
      <c r="D119" s="30"/>
      <c r="E119" s="31"/>
    </row>
    <row r="120" spans="1:5">
      <c r="A120" s="28">
        <v>4</v>
      </c>
      <c r="B120" s="29">
        <v>45777</v>
      </c>
      <c r="C120" s="30">
        <v>0.33333333333333331</v>
      </c>
      <c r="D120" s="30"/>
      <c r="E120" s="31"/>
    </row>
    <row r="121" spans="1:5">
      <c r="A121" s="28">
        <v>5</v>
      </c>
      <c r="B121" s="29">
        <v>45778</v>
      </c>
      <c r="C121" s="30">
        <v>0.33333333333333331</v>
      </c>
      <c r="D121" s="30"/>
      <c r="E121" s="30"/>
    </row>
    <row r="122" spans="1:5">
      <c r="A122" s="28">
        <v>6</v>
      </c>
      <c r="B122" s="29">
        <v>45779</v>
      </c>
      <c r="C122" s="30">
        <v>0.375</v>
      </c>
      <c r="D122" s="30"/>
      <c r="E122" s="31"/>
    </row>
    <row r="123" spans="1:5">
      <c r="A123" s="28">
        <v>7</v>
      </c>
      <c r="B123" s="29">
        <v>45780</v>
      </c>
      <c r="C123" s="30">
        <v>0.29166666666666669</v>
      </c>
      <c r="D123" s="30"/>
      <c r="E123" s="31" t="s">
        <v>25</v>
      </c>
    </row>
    <row r="124" spans="1:5">
      <c r="A124" s="28">
        <v>8</v>
      </c>
      <c r="B124" s="29">
        <v>45781</v>
      </c>
      <c r="C124" s="30" t="s">
        <v>27</v>
      </c>
      <c r="D124" s="30"/>
      <c r="E124" s="31" t="s">
        <v>25</v>
      </c>
    </row>
    <row r="125" spans="1:5">
      <c r="A125" s="28">
        <v>9</v>
      </c>
      <c r="B125" s="29">
        <v>45782</v>
      </c>
      <c r="C125" s="30" t="s">
        <v>27</v>
      </c>
      <c r="D125" s="30"/>
      <c r="E125" s="31" t="s">
        <v>25</v>
      </c>
    </row>
    <row r="126" spans="1:5">
      <c r="A126" s="28">
        <v>10</v>
      </c>
      <c r="B126" s="29">
        <v>45783</v>
      </c>
      <c r="C126" s="30" t="s">
        <v>27</v>
      </c>
      <c r="D126" s="30"/>
      <c r="E126" s="31" t="s">
        <v>25</v>
      </c>
    </row>
    <row r="127" spans="1:5">
      <c r="A127" s="28">
        <v>11</v>
      </c>
      <c r="B127" s="29">
        <v>45784</v>
      </c>
      <c r="C127" s="30">
        <v>0.125</v>
      </c>
      <c r="D127" s="30"/>
      <c r="E127" s="31" t="s">
        <v>25</v>
      </c>
    </row>
    <row r="128" spans="1:5">
      <c r="A128" s="28">
        <v>12</v>
      </c>
      <c r="B128" s="29">
        <v>45785</v>
      </c>
      <c r="C128" s="30" t="s">
        <v>27</v>
      </c>
      <c r="D128" s="30"/>
      <c r="E128" s="31" t="s">
        <v>25</v>
      </c>
    </row>
    <row r="129" spans="1:9">
      <c r="A129" s="28">
        <v>13</v>
      </c>
      <c r="B129" s="29">
        <v>45786</v>
      </c>
      <c r="C129" s="30">
        <v>0.41666666666666669</v>
      </c>
      <c r="D129" s="30"/>
      <c r="E129" s="31"/>
    </row>
    <row r="130" spans="1:9">
      <c r="A130" s="28">
        <v>14</v>
      </c>
      <c r="B130" s="29">
        <v>45787</v>
      </c>
      <c r="C130" s="30">
        <v>0.41666666666666669</v>
      </c>
      <c r="D130" s="30"/>
      <c r="E130" s="31"/>
    </row>
    <row r="131" spans="1:9">
      <c r="A131" s="28">
        <v>15</v>
      </c>
      <c r="B131" s="29">
        <v>45788</v>
      </c>
      <c r="C131" s="30">
        <v>0.33333333333333331</v>
      </c>
      <c r="D131" s="30"/>
      <c r="E131" s="31"/>
    </row>
    <row r="132" spans="1:9">
      <c r="A132" s="28">
        <v>16</v>
      </c>
      <c r="B132" s="29">
        <v>45789</v>
      </c>
      <c r="C132" s="30">
        <v>0.16666666666666666</v>
      </c>
      <c r="D132" s="30"/>
      <c r="E132" s="31" t="s">
        <v>25</v>
      </c>
    </row>
    <row r="133" spans="1:9">
      <c r="A133" s="28">
        <v>17</v>
      </c>
      <c r="B133" s="29">
        <v>45790</v>
      </c>
      <c r="C133" s="30" t="s">
        <v>27</v>
      </c>
      <c r="D133" s="30"/>
      <c r="E133" s="31" t="s">
        <v>25</v>
      </c>
    </row>
    <row r="134" spans="1:9">
      <c r="A134" s="28">
        <v>18</v>
      </c>
      <c r="B134" s="29">
        <v>45791</v>
      </c>
      <c r="C134" s="30">
        <v>0.33333333333333331</v>
      </c>
      <c r="D134" s="30"/>
      <c r="E134" s="31"/>
    </row>
    <row r="135" spans="1:9">
      <c r="A135" s="28">
        <v>19</v>
      </c>
      <c r="B135" s="29">
        <v>45792</v>
      </c>
      <c r="C135" s="30">
        <v>0.16666666666666666</v>
      </c>
      <c r="D135" s="30"/>
      <c r="E135" s="31" t="s">
        <v>25</v>
      </c>
    </row>
    <row r="136" spans="1:9">
      <c r="A136" s="28">
        <v>20</v>
      </c>
      <c r="B136" s="29">
        <v>45793</v>
      </c>
      <c r="C136" s="30" t="s">
        <v>27</v>
      </c>
      <c r="D136" s="30"/>
      <c r="E136" s="31" t="s">
        <v>25</v>
      </c>
    </row>
    <row r="137" spans="1:9">
      <c r="A137" s="28">
        <v>21</v>
      </c>
      <c r="B137" s="29">
        <v>45794</v>
      </c>
      <c r="C137" s="30">
        <v>0.125</v>
      </c>
      <c r="D137" s="30"/>
      <c r="E137" s="31" t="s">
        <v>25</v>
      </c>
    </row>
    <row r="138" spans="1:9">
      <c r="A138" s="28">
        <v>22</v>
      </c>
      <c r="B138" s="29">
        <v>45795</v>
      </c>
      <c r="C138" s="30">
        <v>0.20833333333333334</v>
      </c>
      <c r="D138" s="30"/>
      <c r="E138" s="31" t="s">
        <v>25</v>
      </c>
    </row>
    <row r="139" spans="1:9">
      <c r="A139" s="28">
        <v>23</v>
      </c>
      <c r="B139" s="29">
        <v>45796</v>
      </c>
      <c r="C139" s="30">
        <v>0.16666666666666666</v>
      </c>
      <c r="D139" s="30"/>
      <c r="E139" s="31" t="s">
        <v>25</v>
      </c>
    </row>
    <row r="140" spans="1:9">
      <c r="A140" s="28">
        <v>24</v>
      </c>
      <c r="B140" s="29">
        <v>45797</v>
      </c>
      <c r="C140" s="30" t="s">
        <v>27</v>
      </c>
      <c r="D140" s="30"/>
      <c r="E140" s="31" t="s">
        <v>25</v>
      </c>
      <c r="H140" t="s">
        <v>44</v>
      </c>
    </row>
    <row r="141" spans="1:9">
      <c r="A141" s="28">
        <v>25</v>
      </c>
      <c r="B141" s="29">
        <v>45798</v>
      </c>
      <c r="C141" s="30">
        <v>0.20833333333333334</v>
      </c>
      <c r="D141" s="30"/>
      <c r="E141" s="31" t="s">
        <v>45</v>
      </c>
      <c r="F141">
        <v>0.33</v>
      </c>
      <c r="G141">
        <f>160/30</f>
        <v>5.333333333333333</v>
      </c>
      <c r="H141" s="46">
        <f>0.333*60</f>
        <v>19.98</v>
      </c>
      <c r="I141" s="4" t="s">
        <v>46</v>
      </c>
    </row>
    <row r="142" spans="1:9">
      <c r="A142" s="28">
        <v>26</v>
      </c>
      <c r="B142" s="29">
        <v>45799</v>
      </c>
      <c r="C142" s="30" t="s">
        <v>27</v>
      </c>
      <c r="D142" s="30"/>
      <c r="E142" s="31" t="s">
        <v>47</v>
      </c>
      <c r="F142">
        <v>5.33</v>
      </c>
    </row>
    <row r="143" spans="1:9">
      <c r="A143" s="28">
        <v>27</v>
      </c>
      <c r="B143" s="29">
        <v>45800</v>
      </c>
      <c r="C143" s="30">
        <v>0.41666666666666669</v>
      </c>
      <c r="D143" s="30"/>
      <c r="E143" s="31"/>
    </row>
    <row r="144" spans="1:9">
      <c r="A144" s="28">
        <v>28</v>
      </c>
      <c r="B144" s="29">
        <v>45801</v>
      </c>
      <c r="C144" s="30">
        <v>0.45833333333333331</v>
      </c>
      <c r="D144" s="30"/>
      <c r="E144" s="31"/>
    </row>
    <row r="145" spans="1:7">
      <c r="A145" s="28">
        <v>29</v>
      </c>
      <c r="B145" s="29">
        <v>45802</v>
      </c>
      <c r="C145" s="30">
        <v>0.20833333333333334</v>
      </c>
      <c r="D145" s="30"/>
      <c r="E145" s="31" t="s">
        <v>25</v>
      </c>
    </row>
    <row r="146" spans="1:7">
      <c r="A146" s="28">
        <v>30</v>
      </c>
      <c r="B146" s="29">
        <v>45803</v>
      </c>
      <c r="C146" s="30">
        <v>4.1666666666666664E-2</v>
      </c>
      <c r="D146" s="30"/>
      <c r="E146" s="31" t="s">
        <v>25</v>
      </c>
      <c r="F146" s="4" t="s">
        <v>48</v>
      </c>
      <c r="G146" s="4" t="s">
        <v>49</v>
      </c>
    </row>
    <row r="147" spans="1:7">
      <c r="B147" t="s">
        <v>28</v>
      </c>
      <c r="C147" s="32">
        <f>SUM(C117:C146)</f>
        <v>6.1249999999999991</v>
      </c>
      <c r="D147" s="32">
        <v>6.4305555555555554</v>
      </c>
      <c r="E147" s="47">
        <f>154+(20/60)</f>
        <v>154.33333333333334</v>
      </c>
      <c r="F147">
        <f>5+(40/60)</f>
        <v>5.666666666666667</v>
      </c>
      <c r="G147">
        <f>160-5.667</f>
        <v>154.333</v>
      </c>
    </row>
    <row r="148" spans="1:7">
      <c r="B148" t="s">
        <v>31</v>
      </c>
      <c r="C148" s="35"/>
      <c r="D148" s="36">
        <f>(14000000*100/105)/160</f>
        <v>83333.333333333343</v>
      </c>
      <c r="E148" s="48">
        <f>(14000000*100/105)/160</f>
        <v>83333.333333333343</v>
      </c>
    </row>
    <row r="149" spans="1:7">
      <c r="C149" s="37"/>
      <c r="D149" s="38">
        <f>(D147*24)*D148</f>
        <v>12861111.111111112</v>
      </c>
      <c r="E149" s="49">
        <f>E147*E148</f>
        <v>12861111.111111114</v>
      </c>
    </row>
    <row r="150" spans="1:7">
      <c r="B150" t="s">
        <v>32</v>
      </c>
      <c r="C150" s="35"/>
      <c r="D150" s="38">
        <f>D149*5/100</f>
        <v>643055.55555555562</v>
      </c>
      <c r="E150" s="48">
        <f>E149*5%</f>
        <v>643055.55555555574</v>
      </c>
    </row>
    <row r="151" spans="1:7" ht="15.75" thickBot="1">
      <c r="B151" t="s">
        <v>33</v>
      </c>
      <c r="D151" s="39">
        <f>SUM(D149:D150)</f>
        <v>13504166.666666668</v>
      </c>
      <c r="E151" s="50">
        <f>E149+E150</f>
        <v>13504166.66666667</v>
      </c>
      <c r="F151" t="s">
        <v>50</v>
      </c>
    </row>
    <row r="152" spans="1:7" ht="15.75" thickTop="1"/>
    <row r="155" spans="1:7">
      <c r="B155" s="2"/>
      <c r="C155" t="s">
        <v>0</v>
      </c>
      <c r="D155" t="s">
        <v>1</v>
      </c>
      <c r="E155" t="s">
        <v>2</v>
      </c>
    </row>
    <row r="156" spans="1:7">
      <c r="E156" s="3" t="s">
        <v>4</v>
      </c>
    </row>
    <row r="157" spans="1:7">
      <c r="B157" s="4" t="s">
        <v>6</v>
      </c>
      <c r="C157" s="5" t="s">
        <v>7</v>
      </c>
      <c r="D157" s="6"/>
      <c r="E157" t="s">
        <v>8</v>
      </c>
    </row>
    <row r="158" spans="1:7">
      <c r="B158" s="7" t="s">
        <v>9</v>
      </c>
      <c r="C158" s="5" t="s">
        <v>7</v>
      </c>
      <c r="D158" s="8"/>
      <c r="E158" s="9"/>
    </row>
    <row r="159" spans="1:7">
      <c r="B159" s="7" t="s">
        <v>10</v>
      </c>
      <c r="C159" s="10" t="s">
        <v>11</v>
      </c>
      <c r="D159" s="11"/>
      <c r="E159" s="6"/>
    </row>
    <row r="160" spans="1:7">
      <c r="B160" s="7" t="s">
        <v>12</v>
      </c>
      <c r="C160" s="12" t="s">
        <v>13</v>
      </c>
      <c r="D160" s="13"/>
      <c r="E160" s="14"/>
    </row>
    <row r="161" spans="1:5">
      <c r="B161" s="7" t="s">
        <v>14</v>
      </c>
      <c r="C161" s="15">
        <v>45437</v>
      </c>
      <c r="D161" s="16"/>
      <c r="E161" s="16"/>
    </row>
    <row r="162" spans="1:5">
      <c r="A162" s="17"/>
      <c r="B162" s="7" t="s">
        <v>15</v>
      </c>
      <c r="C162" s="15">
        <v>45814</v>
      </c>
      <c r="D162" s="16"/>
      <c r="E162" s="16"/>
    </row>
    <row r="163" spans="1:5">
      <c r="A163" s="17"/>
      <c r="B163" s="7" t="s">
        <v>16</v>
      </c>
      <c r="C163" s="18" t="s">
        <v>17</v>
      </c>
      <c r="E163" s="14"/>
    </row>
    <row r="164" spans="1:5">
      <c r="A164" s="17"/>
      <c r="B164" s="7" t="s">
        <v>18</v>
      </c>
      <c r="C164" s="19"/>
      <c r="D164" s="20"/>
      <c r="E164" s="21"/>
    </row>
    <row r="165" spans="1:5">
      <c r="A165" s="17"/>
      <c r="C165" s="22"/>
      <c r="D165" s="22"/>
    </row>
    <row r="166" spans="1:5">
      <c r="A166" s="23" t="s">
        <v>20</v>
      </c>
      <c r="B166" s="24" t="s">
        <v>21</v>
      </c>
      <c r="C166" s="25" t="s">
        <v>22</v>
      </c>
      <c r="D166" s="25" t="s">
        <v>23</v>
      </c>
      <c r="E166" s="24" t="s">
        <v>24</v>
      </c>
    </row>
    <row r="167" spans="1:5">
      <c r="A167" s="23"/>
      <c r="B167" s="26"/>
      <c r="C167" s="27"/>
      <c r="D167" s="27"/>
      <c r="E167" s="26"/>
    </row>
    <row r="168" spans="1:5">
      <c r="A168" s="28">
        <v>1</v>
      </c>
      <c r="B168" s="29">
        <v>45804</v>
      </c>
      <c r="C168" s="30">
        <v>4.1666666666666664E-2</v>
      </c>
      <c r="D168" s="30"/>
      <c r="E168" s="31" t="s">
        <v>25</v>
      </c>
    </row>
    <row r="169" spans="1:5">
      <c r="A169" s="28">
        <v>2</v>
      </c>
      <c r="B169" s="29">
        <v>45805</v>
      </c>
      <c r="C169" s="30" t="s">
        <v>27</v>
      </c>
      <c r="D169" s="30"/>
      <c r="E169" s="31" t="s">
        <v>25</v>
      </c>
    </row>
    <row r="170" spans="1:5">
      <c r="A170" s="28">
        <v>3</v>
      </c>
      <c r="B170" s="29">
        <v>45806</v>
      </c>
      <c r="C170" s="30" t="s">
        <v>27</v>
      </c>
      <c r="D170" s="30"/>
      <c r="E170" s="31" t="s">
        <v>25</v>
      </c>
    </row>
    <row r="171" spans="1:5">
      <c r="A171" s="28">
        <v>4</v>
      </c>
      <c r="B171" s="29">
        <v>45807</v>
      </c>
      <c r="C171" s="30">
        <v>4.1666666666666664E-2</v>
      </c>
      <c r="D171" s="30"/>
      <c r="E171" s="31" t="s">
        <v>25</v>
      </c>
    </row>
    <row r="172" spans="1:5">
      <c r="A172" s="28">
        <v>5</v>
      </c>
      <c r="B172" s="29">
        <v>45808</v>
      </c>
      <c r="C172" s="30" t="s">
        <v>27</v>
      </c>
      <c r="D172" s="30"/>
      <c r="E172" s="31" t="s">
        <v>25</v>
      </c>
    </row>
    <row r="173" spans="1:5">
      <c r="A173" s="28">
        <v>6</v>
      </c>
      <c r="B173" s="29">
        <v>45809</v>
      </c>
      <c r="C173" s="30" t="s">
        <v>27</v>
      </c>
      <c r="D173" s="30"/>
      <c r="E173" s="31" t="s">
        <v>25</v>
      </c>
    </row>
    <row r="174" spans="1:5">
      <c r="A174" s="28">
        <v>7</v>
      </c>
      <c r="B174" s="29">
        <v>45810</v>
      </c>
      <c r="C174" s="30" t="s">
        <v>27</v>
      </c>
      <c r="D174" s="30"/>
      <c r="E174" s="31" t="s">
        <v>25</v>
      </c>
    </row>
    <row r="175" spans="1:5">
      <c r="A175" s="28">
        <v>8</v>
      </c>
      <c r="B175" s="29">
        <v>45811</v>
      </c>
      <c r="C175" s="30" t="s">
        <v>27</v>
      </c>
      <c r="D175" s="30"/>
      <c r="E175" s="31" t="s">
        <v>25</v>
      </c>
    </row>
    <row r="176" spans="1:5">
      <c r="A176" s="28">
        <v>9</v>
      </c>
      <c r="B176" s="29">
        <v>45812</v>
      </c>
      <c r="C176" s="30" t="s">
        <v>27</v>
      </c>
      <c r="D176" s="30"/>
      <c r="E176" s="31" t="s">
        <v>25</v>
      </c>
    </row>
    <row r="177" spans="1:12">
      <c r="A177" s="28">
        <v>10</v>
      </c>
      <c r="B177" s="29">
        <v>45813</v>
      </c>
      <c r="C177" s="30" t="s">
        <v>27</v>
      </c>
      <c r="D177" s="30"/>
      <c r="E177" s="31" t="s">
        <v>25</v>
      </c>
    </row>
    <row r="178" spans="1:12">
      <c r="A178" s="28">
        <v>11</v>
      </c>
      <c r="B178" s="29">
        <v>45814</v>
      </c>
      <c r="C178" s="30">
        <v>8.3333333333333329E-2</v>
      </c>
      <c r="D178" s="30"/>
      <c r="E178" s="31" t="s">
        <v>25</v>
      </c>
    </row>
    <row r="179" spans="1:12">
      <c r="A179" s="28">
        <v>12</v>
      </c>
      <c r="B179" s="29">
        <v>45815</v>
      </c>
      <c r="C179" s="30">
        <v>0.54166666666666663</v>
      </c>
      <c r="D179" s="30"/>
      <c r="E179" s="31"/>
      <c r="F179" t="s">
        <v>51</v>
      </c>
      <c r="G179" t="s">
        <v>52</v>
      </c>
      <c r="H179" t="s">
        <v>53</v>
      </c>
    </row>
    <row r="180" spans="1:12">
      <c r="B180" t="s">
        <v>28</v>
      </c>
      <c r="C180" s="32">
        <f>SUM(C168:C179)</f>
        <v>0.70833333333333326</v>
      </c>
      <c r="D180" s="51">
        <v>2.6659722222222224</v>
      </c>
      <c r="E180" s="47">
        <f>63+(59/60)</f>
        <v>63.983333333333334</v>
      </c>
      <c r="F180" s="52">
        <f>160/30</f>
        <v>5.333333333333333</v>
      </c>
      <c r="G180" s="43">
        <v>12</v>
      </c>
      <c r="H180" s="53">
        <f>F180*G180</f>
        <v>64</v>
      </c>
      <c r="K180" s="48"/>
    </row>
    <row r="181" spans="1:12">
      <c r="B181" t="s">
        <v>31</v>
      </c>
      <c r="C181" s="35"/>
      <c r="D181" s="36">
        <v>83333.333333332994</v>
      </c>
      <c r="E181" s="48">
        <f>(14000000*100/105)/160</f>
        <v>83333.333333333343</v>
      </c>
    </row>
    <row r="182" spans="1:12">
      <c r="C182" s="37"/>
      <c r="D182" s="38">
        <f>(D180*24)*D181</f>
        <v>5331944.4444444226</v>
      </c>
      <c r="E182" s="49">
        <f>E180*E181</f>
        <v>5331944.444444445</v>
      </c>
      <c r="H182" s="43"/>
      <c r="I182" s="43"/>
    </row>
    <row r="183" spans="1:12">
      <c r="B183" t="s">
        <v>32</v>
      </c>
      <c r="C183" s="35"/>
      <c r="D183" s="38">
        <f>D182*5/100</f>
        <v>266597.22222222114</v>
      </c>
      <c r="E183" s="48">
        <f>E182*5%</f>
        <v>266597.22222222225</v>
      </c>
    </row>
    <row r="184" spans="1:12" ht="15.75" thickBot="1">
      <c r="B184" t="s">
        <v>33</v>
      </c>
      <c r="D184" s="39">
        <f>SUM(D182:D183)</f>
        <v>5598541.6666666437</v>
      </c>
      <c r="E184" s="50">
        <f>E182+E183</f>
        <v>5598541.666666667</v>
      </c>
      <c r="G184" s="43"/>
    </row>
    <row r="185" spans="1:12" ht="15.75" thickTop="1">
      <c r="D185" s="38"/>
      <c r="E185" s="43"/>
      <c r="G185" s="43"/>
    </row>
    <row r="186" spans="1:12">
      <c r="E186" s="46"/>
      <c r="F186" s="46"/>
      <c r="G186" s="46"/>
      <c r="H186" s="46"/>
      <c r="I186" s="46"/>
      <c r="J186" s="46"/>
      <c r="K186" s="46"/>
      <c r="L186" s="46"/>
    </row>
    <row r="188" spans="1:12" ht="15.75" thickBot="1">
      <c r="B188" s="54"/>
      <c r="C188" s="54"/>
      <c r="D188" s="55">
        <f>D184+D151</f>
        <v>19102708.333333313</v>
      </c>
      <c r="E188" s="55">
        <f>E184+E151</f>
        <v>19102708.333333336</v>
      </c>
      <c r="F188" t="s">
        <v>61</v>
      </c>
      <c r="G188" t="s">
        <v>54</v>
      </c>
      <c r="H188" s="56"/>
      <c r="I188" s="56"/>
    </row>
    <row r="189" spans="1:12" ht="15.75" thickTop="1">
      <c r="B189" s="14"/>
      <c r="C189" s="14"/>
      <c r="D189" s="57"/>
      <c r="E189" s="43">
        <f>E188-D188</f>
        <v>0</v>
      </c>
    </row>
    <row r="190" spans="1:12">
      <c r="B190" t="s">
        <v>55</v>
      </c>
      <c r="C190" t="s">
        <v>56</v>
      </c>
      <c r="D190" t="s">
        <v>57</v>
      </c>
      <c r="E190" t="s">
        <v>58</v>
      </c>
      <c r="F190" t="s">
        <v>59</v>
      </c>
    </row>
    <row r="192" spans="1:12">
      <c r="B192">
        <v>87500</v>
      </c>
      <c r="C192">
        <f>160/30</f>
        <v>5.333333333333333</v>
      </c>
      <c r="D192">
        <v>12</v>
      </c>
      <c r="E192" s="48">
        <f>C192*D192</f>
        <v>64</v>
      </c>
      <c r="F192" s="43">
        <f>E192*B192</f>
        <v>5600000</v>
      </c>
      <c r="G192" s="43">
        <f>F192-D184</f>
        <v>1458.333333356306</v>
      </c>
      <c r="H192" t="s">
        <v>60</v>
      </c>
      <c r="I192" s="43"/>
    </row>
    <row r="194" spans="5:5">
      <c r="E194" s="43"/>
    </row>
    <row r="196" spans="5:5">
      <c r="E196" s="43"/>
    </row>
  </sheetData>
  <mergeCells count="20">
    <mergeCell ref="A115:A116"/>
    <mergeCell ref="B115:B116"/>
    <mergeCell ref="C115:C116"/>
    <mergeCell ref="D115:D116"/>
    <mergeCell ref="E115:E116"/>
    <mergeCell ref="A166:A167"/>
    <mergeCell ref="B166:B167"/>
    <mergeCell ref="C166:C167"/>
    <mergeCell ref="D166:D167"/>
    <mergeCell ref="E166:E167"/>
    <mergeCell ref="A13:A14"/>
    <mergeCell ref="B13:B14"/>
    <mergeCell ref="C13:C14"/>
    <mergeCell ref="D13:D14"/>
    <mergeCell ref="E13:E14"/>
    <mergeCell ref="A63:A64"/>
    <mergeCell ref="B63:B64"/>
    <mergeCell ref="C63:C64"/>
    <mergeCell ref="D63:D64"/>
    <mergeCell ref="E63:E6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SH02434 Statement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2025-06-23T09:48:26Z</dcterms:created>
  <dcterms:modified xsi:type="dcterms:W3CDTF">2025-06-23T09:49:27Z</dcterms:modified>
</cp:coreProperties>
</file>