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Aye Nyo-Repossess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8" i="1" l="1"/>
  <c r="D74" i="1"/>
  <c r="D72" i="1"/>
  <c r="D70" i="1"/>
  <c r="D68" i="1"/>
  <c r="D66" i="1"/>
  <c r="D64" i="1"/>
  <c r="D62" i="1"/>
  <c r="D60" i="1"/>
  <c r="D58" i="1"/>
  <c r="D56" i="1"/>
  <c r="D54" i="1"/>
  <c r="D52" i="1"/>
  <c r="C51" i="1"/>
  <c r="C78" i="1" s="1"/>
  <c r="D47" i="1"/>
  <c r="C42" i="1"/>
  <c r="C38" i="1"/>
  <c r="D37" i="1"/>
  <c r="D32" i="1"/>
  <c r="D78" i="1" s="1"/>
  <c r="E6" i="1" s="1"/>
  <c r="C24" i="1"/>
  <c r="F17" i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E8" i="1"/>
  <c r="E5" i="1"/>
  <c r="E7" i="1" s="1"/>
  <c r="E9" i="1" s="1"/>
  <c r="C4" i="1"/>
</calcChain>
</file>

<file path=xl/comments1.xml><?xml version="1.0" encoding="utf-8"?>
<comments xmlns="http://schemas.openxmlformats.org/spreadsheetml/2006/main">
  <authors>
    <author>DELL</author>
  </authors>
  <commentList>
    <comment ref="D33" authorId="0" shapeId="0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Discount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Discount</t>
        </r>
      </text>
    </comment>
  </commentList>
</comments>
</file>

<file path=xl/sharedStrings.xml><?xml version="1.0" encoding="utf-8"?>
<sst xmlns="http://schemas.openxmlformats.org/spreadsheetml/2006/main" count="106" uniqueCount="91">
  <si>
    <t>Summary</t>
  </si>
  <si>
    <t>USD</t>
  </si>
  <si>
    <t>Customer  Statement</t>
  </si>
  <si>
    <t>စာခ်ဴပ္ပါအေရာင္းတန္ဘိုး</t>
  </si>
  <si>
    <t>Contacted Amt</t>
  </si>
  <si>
    <t>Customer</t>
  </si>
  <si>
    <t>AYE NYO,DAW(5/HAMALA(N)122809)</t>
  </si>
  <si>
    <t>ရက္လြန္ဒဏ္ေၾကး</t>
  </si>
  <si>
    <t>Fine to Date</t>
  </si>
  <si>
    <t>Contact Person</t>
  </si>
  <si>
    <t>စုစုေပါင္းရရန္ွရွိ</t>
  </si>
  <si>
    <t>Total AR</t>
  </si>
  <si>
    <t>Saleman</t>
  </si>
  <si>
    <t>Zaw Naing Win</t>
  </si>
  <si>
    <t>လက္ရွိေပးသြင္းျပီးေငြ</t>
  </si>
  <si>
    <t>Payment to Date</t>
  </si>
  <si>
    <t>No. Contract</t>
  </si>
  <si>
    <t>စုစုေပါင္းေပးရန္တာ၀န္</t>
  </si>
  <si>
    <t>Total Payable</t>
  </si>
  <si>
    <t>Interest Rate</t>
  </si>
  <si>
    <t>DP-600 Lakhs ,1.5% Interest, 18 Months Installment,without Collateral.</t>
  </si>
  <si>
    <t>အျမန္ဆံုးေပးသြင္းရမည့္ေငြ</t>
  </si>
  <si>
    <t>Overdue</t>
  </si>
  <si>
    <t>AR Invoice No</t>
  </si>
  <si>
    <t xml:space="preserve">BCE-UNT-SI-21090023 </t>
  </si>
  <si>
    <t>ထပ္မံေပးရန္က်န္ရွိေငြ</t>
  </si>
  <si>
    <t>Future Due</t>
  </si>
  <si>
    <t>SO Invoice No</t>
  </si>
  <si>
    <t>MYW-BSO-UNT-2021-09-0006</t>
  </si>
  <si>
    <t xml:space="preserve">Matador Excavator ME210LC / Sr No ; 66SE22EWNM0000425 </t>
  </si>
  <si>
    <t xml:space="preserve"> Date</t>
  </si>
  <si>
    <t>Particular</t>
  </si>
  <si>
    <t>Installment Plan</t>
  </si>
  <si>
    <t>Due</t>
  </si>
  <si>
    <t>Paid</t>
  </si>
  <si>
    <t xml:space="preserve"> Bal: </t>
  </si>
  <si>
    <t xml:space="preserve">Pricipal -  $129,468.57  , HR - $6,473.43   = Total - $135,942.00 </t>
  </si>
  <si>
    <t xml:space="preserve">Upon On machine Delivery Time Downpayment ( 21-Sep-2021 )600Lakhs $32188.3, 7.9.2021, MYW-RV-2021-09-0012, 21.9.2021, MYW-RV-2021-09-0076 ( MMK 45,000,000 @ 1820 , MMK 15,000,000 @ 2010 ) = $32,188 )                  </t>
  </si>
  <si>
    <t>MYW-RV-2021-09-0076 ($7463 rate 2010)</t>
  </si>
  <si>
    <t>MYW-RV-2021-09-0012 ($24725.3rate1820)</t>
  </si>
  <si>
    <t>1 Month After Delivery ( Oct-2021 ) ( $5,047 + $1,363 = $6,410 )</t>
  </si>
  <si>
    <t>M RV-92689 ($6475.4*1950rate=Ks 12,627,000)</t>
  </si>
  <si>
    <t>2 Month After Delivery ( Nov-2021 ) ( $5,045 + $1,287 = $6,332 )</t>
  </si>
  <si>
    <t>5% Fine Calculation (22-Nov-2021 to 22-Dec-2021)</t>
  </si>
  <si>
    <t>MYW-RV-2021-12-0025 (Ks.11,875,000/-@1875/-=$6333.33/-)</t>
  </si>
  <si>
    <t>5% Fine Calculation (22-Dec-2021 to 22-Feb-2022)</t>
  </si>
  <si>
    <t>MYW-RV-2022-02-0041 ($12793 rate 1995 = Ks 25,522,100)</t>
  </si>
  <si>
    <t>3 Month After Delivery ( Dec-2021 ) ( $5,045 + $1,211 = $6,256 )</t>
  </si>
  <si>
    <t>C&amp;C/Dis/2022/03/006 = $473/- (CFD Approve)</t>
  </si>
  <si>
    <t>4 Month After Delivery ( Jan-2022 ) ( $5,045 + $1,135 = $6,180 )</t>
  </si>
  <si>
    <t>5% Fine Calculation (22-Jan-2022 to 22-Feb-2022)</t>
  </si>
  <si>
    <t>MYW-RV-2022-03-0014 ($6105 rate 2015 = Ks 12,301,500)</t>
  </si>
  <si>
    <t>5 Month After Delivery ( Feb-2022 ) ( $5,045 + $1,060 = $6,105 )</t>
  </si>
  <si>
    <t>5% Fine Calculation (22-Mar-2022 to 22-Apr-2022)</t>
  </si>
  <si>
    <t>MYW-RV-2022-05-0020 ($12283.5 rate 2030 = ks 24,935,500)</t>
  </si>
  <si>
    <t>6 Month After Delivery ( Mar-2022 ) ( $5,045 + $984 = $6,029 )</t>
  </si>
  <si>
    <t>7 Month After Delivery ( Apr-2022 ) ( $5,045 + $908 = $5,953 )</t>
  </si>
  <si>
    <t>5% Fine calculate for 7th installment due from (22.4.22 ~ 22.9.24) 29M</t>
  </si>
  <si>
    <t>8 Month After Delivery ( May-2022 ) ( $5,045 + $832 = $5,877 )</t>
  </si>
  <si>
    <t>5% Fine calculate for 8th installment due from (22.5.22 ~ 22.9.24) 28M</t>
  </si>
  <si>
    <t>9 Month After Delivery ( Jun-2022 ) ( $5,045 + $757 = $5,802 )</t>
  </si>
  <si>
    <t>5% Fine calculate for 9th installment due from (22.6.22 ~ 22.9.24) 27M</t>
  </si>
  <si>
    <t>10 Month After Delivery ( Jul-2022 ) ( $5,045 + $681 = $5,726 )</t>
  </si>
  <si>
    <t>5% Fine calculate for 10th installment due from (22.7.22 ~ 22.9.24) 26M</t>
  </si>
  <si>
    <t>11 Month After Delivery ( Aug-2022 ) ( $5,045 + $605 = $5,650 )</t>
  </si>
  <si>
    <t>5% Fine calculate for 11th installment due from (22.8.22 ~ 22.9.24) 25M</t>
  </si>
  <si>
    <t>12 Month After Delivery ( Sep-2022 ) ( $5,045 + $530 = $5,575 )</t>
  </si>
  <si>
    <t>5% Fine calculate for 12th installment due from (22.9.22 ~ 22.9.24) 24M</t>
  </si>
  <si>
    <t>13 Month After Delivery ( Oct-2022 ) ( $5,045 + $454 = $5,499 )</t>
  </si>
  <si>
    <t>5% Fine calculate for 13th installment due from (22.10.22 ~ 22.9.24) 23M</t>
  </si>
  <si>
    <t>14 Month After Delivery ( Nov-2022 ) ( $5,045 + $378 = $5,423 )</t>
  </si>
  <si>
    <t>5% Fine calculate for 14th installment due from (22.11.22 ~ 22.9.24) 22M</t>
  </si>
  <si>
    <t>15 Month After Delivery ( Dec-2022 ) ( $5,045 + $303 = $5,348 )</t>
  </si>
  <si>
    <t>5% Fine calculate for 15th installment due from (22.12.22 ~ 22.9.24) 21M</t>
  </si>
  <si>
    <t>16 Month After Delivery ( Jan-2023 ) ( $5,045 + $227 = $5,272 )</t>
  </si>
  <si>
    <t>5% Fine calculate for 16th installment due from (22.1.23 ~ 22.9.24) 20M</t>
  </si>
  <si>
    <t>17 Month After Delivery ( Feb-2023 ) ( $5,045 + $151 = $5,196 )</t>
  </si>
  <si>
    <t>5% Fine calculate for 17th installment due from (22.2.23 ~ 22.9.24) 19M</t>
  </si>
  <si>
    <t>18 Month After Delivery ( Mar-2023 ) ( $5,045 + $76 = $5,121 )</t>
  </si>
  <si>
    <t>5% Fine calculate for 18th installment due from (22.3.23 ~ 22.9.24) 18M</t>
  </si>
  <si>
    <t>BCE-GR-REP-24100009 ; COP-JV-24070166 (11.Jul.24),AYE NYO,DAW
Matador Excavator ME210LC x 1U
66SE22EWNM0000425 
MC-60,870.66/,FINE-$70,531.86/-
TOTAL-$131,402.52/-
LOCATION-HOMALIN YARD
HRS-Estimate over 8,000</t>
  </si>
  <si>
    <t>Repossess Fine Discount</t>
  </si>
  <si>
    <t>Total</t>
  </si>
  <si>
    <t xml:space="preserve">Remark </t>
  </si>
  <si>
    <t>Start Feb'2022 due to final due are confirm end of month payment date.</t>
  </si>
  <si>
    <t>approved by CFD (Mar Lar Swe and Ma Sanda)</t>
  </si>
  <si>
    <t>SI-UNT-CE5-2023-09-00024 ; (ERP REF; BCE-GR-REP-24100009; REPOSSESSED MC FROM ; CUS; AYE NYO,DAW; Matador Excavator ME210LC x 1U 66SE22EWNM0000425 MC-60,870.66/,FINE-$70,531.86/- TOTAL-$131,402.52/- LOCATION-HOMALIN YARD HRS-Estimate over 8,000 )</t>
  </si>
  <si>
    <t xml:space="preserve"> 40210001-043 Sales - Others-CE5(CE5)</t>
  </si>
  <si>
    <t>DR</t>
  </si>
  <si>
    <t>PO-UNT-CE5-2024-11-00001</t>
  </si>
  <si>
    <t>RSI-UNT-CE5-2024-10-00001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</si>
</sst>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(* #,##0_);_(* \(#,##0\);_(* \-??_);_(@_)"/>
    <numFmt numFmtId="165" formatCode="0_);[Red]\(0\)"/>
    <numFmt numFmtId="166" formatCode="mmmm\ d&quot;, &quot;yyyy"/>
    <numFmt numFmtId="167" formatCode="[$-409]d\-mmm\-yy;@"/>
    <numFmt numFmtId="168" formatCode="_(* #,##0.00_);_(* \(#,##0.00\);_(* \-??_);_(@_)"/>
    <numFmt numFmtId="169" formatCode="[$-409]d\-mmm\-yyyy;@"/>
    <numFmt numFmtId="170" formatCode="_(* #,##0_);_(* \(#,##0\);_(* &quot;-&quot;??_);_(@_)"/>
    <numFmt numFmtId="171" formatCode="_(* #,##0.0000000_);_(* \(#,##0.0000000\);_(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Zawgyi-One"/>
      <family val="2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12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164" fontId="3" fillId="0" borderId="0" xfId="1" applyNumberFormat="1" applyFont="1" applyFill="1"/>
    <xf numFmtId="0" fontId="3" fillId="0" borderId="0" xfId="0" applyFont="1" applyFill="1"/>
    <xf numFmtId="0" fontId="0" fillId="0" borderId="0" xfId="0" applyFont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164" fontId="3" fillId="0" borderId="0" xfId="1" applyNumberFormat="1" applyFont="1" applyFill="1" applyProtection="1"/>
    <xf numFmtId="165" fontId="3" fillId="0" borderId="0" xfId="0" applyNumberFormat="1" applyFont="1" applyFill="1" applyProtection="1"/>
    <xf numFmtId="166" fontId="3" fillId="0" borderId="0" xfId="0" applyNumberFormat="1" applyFont="1" applyFill="1" applyAlignment="1">
      <alignment horizontal="center"/>
    </xf>
    <xf numFmtId="167" fontId="3" fillId="0" borderId="0" xfId="0" applyNumberFormat="1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Alignment="1" applyProtection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164" fontId="3" fillId="0" borderId="0" xfId="0" applyNumberFormat="1" applyFont="1" applyBorder="1" applyAlignment="1" applyProtection="1">
      <alignment horizontal="right" vertical="center"/>
      <protection hidden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Fill="1" applyAlignment="1" applyProtection="1">
      <alignment horizontal="left" vertical="center"/>
      <protection hidden="1"/>
    </xf>
    <xf numFmtId="0" fontId="2" fillId="0" borderId="0" xfId="0" applyFont="1" applyBorder="1" applyAlignment="1">
      <alignment vertical="center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0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64" fontId="3" fillId="0" borderId="1" xfId="0" applyNumberFormat="1" applyFont="1" applyBorder="1" applyAlignment="1" applyProtection="1">
      <alignment horizontal="left" vertical="center"/>
      <protection hidden="1"/>
    </xf>
    <xf numFmtId="10" fontId="0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64" fontId="6" fillId="0" borderId="0" xfId="1" applyNumberFormat="1" applyFont="1" applyBorder="1" applyAlignment="1" applyProtection="1">
      <alignment vertical="center"/>
      <protection hidden="1"/>
    </xf>
    <xf numFmtId="43" fontId="6" fillId="0" borderId="0" xfId="0" applyNumberFormat="1" applyFont="1" applyAlignment="1">
      <alignment vertical="center"/>
    </xf>
    <xf numFmtId="0" fontId="3" fillId="0" borderId="0" xfId="0" applyNumberFormat="1" applyFont="1" applyFill="1" applyAlignment="1" applyProtection="1">
      <alignment horizontal="left" vertical="center"/>
      <protection hidden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7" fillId="0" borderId="0" xfId="1" applyNumberFormat="1" applyFont="1" applyBorder="1" applyAlignment="1" applyProtection="1">
      <alignment vertical="center"/>
      <protection hidden="1"/>
    </xf>
    <xf numFmtId="0" fontId="6" fillId="0" borderId="0" xfId="0" applyFont="1" applyFill="1" applyBorder="1" applyAlignment="1">
      <alignment vertical="center"/>
    </xf>
    <xf numFmtId="164" fontId="6" fillId="0" borderId="0" xfId="1" applyNumberFormat="1" applyFont="1" applyAlignment="1">
      <alignment vertical="center"/>
    </xf>
    <xf numFmtId="168" fontId="7" fillId="0" borderId="0" xfId="0" applyNumberFormat="1" applyFont="1" applyBorder="1" applyAlignment="1" applyProtection="1">
      <alignment vertical="center"/>
      <protection hidden="1"/>
    </xf>
    <xf numFmtId="164" fontId="4" fillId="0" borderId="0" xfId="1" applyNumberFormat="1" applyFont="1" applyFill="1" applyBorder="1" applyAlignment="1" applyProtection="1"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0" fontId="3" fillId="0" borderId="0" xfId="0" applyFont="1" applyBorder="1"/>
    <xf numFmtId="169" fontId="2" fillId="0" borderId="3" xfId="0" applyNumberFormat="1" applyFont="1" applyFill="1" applyBorder="1" applyAlignment="1">
      <alignment horizontal="left"/>
    </xf>
    <xf numFmtId="0" fontId="2" fillId="0" borderId="3" xfId="0" applyFont="1" applyBorder="1"/>
    <xf numFmtId="164" fontId="4" fillId="0" borderId="3" xfId="1" applyNumberFormat="1" applyFont="1" applyFill="1" applyBorder="1" applyProtection="1">
      <protection hidden="1"/>
    </xf>
    <xf numFmtId="43" fontId="4" fillId="0" borderId="3" xfId="1" applyFont="1" applyFill="1" applyBorder="1" applyProtection="1">
      <protection hidden="1"/>
    </xf>
    <xf numFmtId="4" fontId="2" fillId="0" borderId="0" xfId="0" applyNumberFormat="1" applyFont="1"/>
    <xf numFmtId="168" fontId="4" fillId="0" borderId="3" xfId="0" applyNumberFormat="1" applyFont="1" applyBorder="1" applyProtection="1">
      <protection hidden="1"/>
    </xf>
    <xf numFmtId="0" fontId="4" fillId="0" borderId="0" xfId="0" applyFont="1"/>
    <xf numFmtId="0" fontId="2" fillId="0" borderId="0" xfId="0" applyFont="1"/>
    <xf numFmtId="169" fontId="2" fillId="0" borderId="2" xfId="0" applyNumberFormat="1" applyFont="1" applyFill="1" applyBorder="1" applyAlignment="1">
      <alignment horizontal="left" vertical="center"/>
    </xf>
    <xf numFmtId="0" fontId="4" fillId="0" borderId="2" xfId="0" applyFont="1" applyBorder="1"/>
    <xf numFmtId="43" fontId="4" fillId="0" borderId="2" xfId="1" applyFont="1" applyFill="1" applyBorder="1" applyProtection="1">
      <protection hidden="1"/>
    </xf>
    <xf numFmtId="168" fontId="4" fillId="0" borderId="2" xfId="0" applyNumberFormat="1" applyFont="1" applyFill="1" applyBorder="1" applyProtection="1">
      <protection hidden="1"/>
    </xf>
    <xf numFmtId="0" fontId="4" fillId="0" borderId="2" xfId="0" applyFont="1" applyFill="1" applyBorder="1" applyProtection="1">
      <protection hidden="1"/>
    </xf>
    <xf numFmtId="168" fontId="4" fillId="0" borderId="2" xfId="0" applyNumberFormat="1" applyFont="1" applyBorder="1" applyProtection="1">
      <protection hidden="1"/>
    </xf>
    <xf numFmtId="169" fontId="8" fillId="0" borderId="2" xfId="0" applyNumberFormat="1" applyFont="1" applyFill="1" applyBorder="1" applyAlignment="1">
      <alignment horizontal="left" vertical="center"/>
    </xf>
    <xf numFmtId="0" fontId="8" fillId="0" borderId="2" xfId="0" applyFont="1" applyBorder="1"/>
    <xf numFmtId="43" fontId="8" fillId="0" borderId="2" xfId="1" applyFont="1" applyFill="1" applyBorder="1" applyProtection="1">
      <protection hidden="1"/>
    </xf>
    <xf numFmtId="169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/>
    <xf numFmtId="43" fontId="4" fillId="0" borderId="2" xfId="1" applyFont="1" applyFill="1" applyBorder="1"/>
    <xf numFmtId="170" fontId="6" fillId="0" borderId="2" xfId="1" applyNumberFormat="1" applyFont="1" applyFill="1" applyBorder="1"/>
    <xf numFmtId="169" fontId="9" fillId="0" borderId="2" xfId="0" applyNumberFormat="1" applyFont="1" applyFill="1" applyBorder="1" applyAlignment="1">
      <alignment horizontal="left" vertical="center"/>
    </xf>
    <xf numFmtId="0" fontId="9" fillId="0" borderId="2" xfId="0" applyFont="1" applyBorder="1"/>
    <xf numFmtId="43" fontId="6" fillId="0" borderId="2" xfId="1" applyFont="1" applyFill="1" applyBorder="1"/>
    <xf numFmtId="168" fontId="9" fillId="0" borderId="2" xfId="0" applyNumberFormat="1" applyFont="1" applyFill="1" applyBorder="1" applyProtection="1">
      <protection hidden="1"/>
    </xf>
    <xf numFmtId="43" fontId="2" fillId="0" borderId="0" xfId="0" applyNumberFormat="1" applyFont="1"/>
    <xf numFmtId="168" fontId="6" fillId="0" borderId="2" xfId="0" applyNumberFormat="1" applyFont="1" applyFill="1" applyBorder="1" applyProtection="1">
      <protection hidden="1"/>
    </xf>
    <xf numFmtId="43" fontId="2" fillId="0" borderId="0" xfId="1" applyFont="1"/>
    <xf numFmtId="170" fontId="4" fillId="0" borderId="2" xfId="1" applyNumberFormat="1" applyFont="1" applyFill="1" applyBorder="1"/>
    <xf numFmtId="170" fontId="4" fillId="0" borderId="2" xfId="1" applyNumberFormat="1" applyFont="1" applyFill="1" applyBorder="1" applyProtection="1">
      <protection hidden="1"/>
    </xf>
    <xf numFmtId="168" fontId="10" fillId="0" borderId="2" xfId="0" applyNumberFormat="1" applyFont="1" applyFill="1" applyBorder="1" applyProtection="1">
      <protection hidden="1"/>
    </xf>
    <xf numFmtId="168" fontId="7" fillId="0" borderId="2" xfId="0" applyNumberFormat="1" applyFont="1" applyFill="1" applyBorder="1" applyProtection="1">
      <protection hidden="1"/>
    </xf>
    <xf numFmtId="43" fontId="4" fillId="2" borderId="2" xfId="1" applyFont="1" applyFill="1" applyBorder="1"/>
    <xf numFmtId="168" fontId="4" fillId="3" borderId="2" xfId="0" applyNumberFormat="1" applyFont="1" applyFill="1" applyBorder="1" applyProtection="1">
      <protection hidden="1"/>
    </xf>
    <xf numFmtId="43" fontId="6" fillId="3" borderId="2" xfId="1" applyFont="1" applyFill="1" applyBorder="1"/>
    <xf numFmtId="168" fontId="4" fillId="2" borderId="2" xfId="0" applyNumberFormat="1" applyFont="1" applyFill="1" applyBorder="1" applyProtection="1">
      <protection hidden="1"/>
    </xf>
    <xf numFmtId="43" fontId="4" fillId="3" borderId="2" xfId="1" applyFont="1" applyFill="1" applyBorder="1"/>
    <xf numFmtId="171" fontId="2" fillId="0" borderId="0" xfId="0" applyNumberFormat="1" applyFont="1"/>
    <xf numFmtId="169" fontId="6" fillId="0" borderId="3" xfId="0" applyNumberFormat="1" applyFont="1" applyFill="1" applyBorder="1" applyAlignment="1">
      <alignment horizontal="left" vertical="center"/>
    </xf>
    <xf numFmtId="0" fontId="6" fillId="0" borderId="2" xfId="0" applyFont="1" applyBorder="1" applyAlignment="1">
      <alignment wrapText="1"/>
    </xf>
    <xf numFmtId="43" fontId="6" fillId="0" borderId="3" xfId="1" applyFont="1" applyFill="1" applyBorder="1"/>
    <xf numFmtId="168" fontId="6" fillId="3" borderId="2" xfId="0" applyNumberFormat="1" applyFont="1" applyFill="1" applyBorder="1" applyProtection="1">
      <protection hidden="1"/>
    </xf>
    <xf numFmtId="43" fontId="6" fillId="0" borderId="2" xfId="1" applyFont="1" applyFill="1" applyBorder="1" applyProtection="1">
      <protection hidden="1"/>
    </xf>
    <xf numFmtId="0" fontId="6" fillId="0" borderId="0" xfId="0" applyFont="1"/>
    <xf numFmtId="0" fontId="6" fillId="0" borderId="2" xfId="0" applyFont="1" applyBorder="1"/>
    <xf numFmtId="15" fontId="4" fillId="0" borderId="3" xfId="0" applyNumberFormat="1" applyFont="1" applyBorder="1" applyAlignment="1" applyProtection="1">
      <alignment horizontal="left"/>
      <protection hidden="1"/>
    </xf>
    <xf numFmtId="170" fontId="8" fillId="0" borderId="2" xfId="1" applyNumberFormat="1" applyFont="1" applyFill="1" applyBorder="1" applyProtection="1">
      <protection hidden="1"/>
    </xf>
    <xf numFmtId="43" fontId="4" fillId="0" borderId="6" xfId="1" applyFont="1" applyFill="1" applyBorder="1" applyAlignment="1" applyProtection="1">
      <protection hidden="1"/>
    </xf>
    <xf numFmtId="164" fontId="4" fillId="0" borderId="6" xfId="1" applyNumberFormat="1" applyFont="1" applyFill="1" applyBorder="1" applyAlignment="1" applyProtection="1">
      <protection hidden="1"/>
    </xf>
    <xf numFmtId="168" fontId="4" fillId="0" borderId="7" xfId="1" applyNumberFormat="1" applyFont="1" applyFill="1" applyBorder="1" applyAlignment="1" applyProtection="1">
      <protection hidden="1"/>
    </xf>
    <xf numFmtId="168" fontId="3" fillId="0" borderId="8" xfId="0" applyNumberFormat="1" applyFont="1" applyBorder="1" applyProtection="1">
      <protection hidden="1"/>
    </xf>
    <xf numFmtId="0" fontId="3" fillId="0" borderId="0" xfId="0" applyFont="1" applyAlignment="1" applyProtection="1">
      <alignment horizontal="left"/>
      <protection locked="0"/>
    </xf>
    <xf numFmtId="164" fontId="3" fillId="0" borderId="0" xfId="1" applyNumberFormat="1" applyFont="1" applyFill="1" applyProtection="1">
      <protection locked="0"/>
    </xf>
    <xf numFmtId="0" fontId="3" fillId="0" borderId="0" xfId="0" applyFont="1" applyFill="1" applyProtection="1">
      <protection locked="0"/>
    </xf>
    <xf numFmtId="15" fontId="3" fillId="0" borderId="0" xfId="0" applyNumberFormat="1" applyFont="1" applyAlignment="1">
      <alignment horizontal="left"/>
    </xf>
    <xf numFmtId="43" fontId="3" fillId="0" borderId="0" xfId="0" applyNumberFormat="1" applyFont="1" applyFill="1"/>
    <xf numFmtId="43" fontId="3" fillId="0" borderId="0" xfId="1" applyFont="1" applyFill="1"/>
    <xf numFmtId="9" fontId="3" fillId="0" borderId="0" xfId="2" applyFont="1" applyFill="1"/>
    <xf numFmtId="0" fontId="3" fillId="0" borderId="0" xfId="0" applyFont="1" applyBorder="1" applyAlignment="1">
      <alignment horizontal="left"/>
    </xf>
    <xf numFmtId="164" fontId="3" fillId="0" borderId="0" xfId="1" applyNumberFormat="1" applyFont="1" applyFill="1" applyBorder="1"/>
    <xf numFmtId="0" fontId="3" fillId="0" borderId="0" xfId="0" applyFont="1" applyFill="1" applyBorder="1"/>
    <xf numFmtId="0" fontId="2" fillId="0" borderId="0" xfId="0" applyFont="1" applyBorder="1"/>
    <xf numFmtId="0" fontId="0" fillId="0" borderId="0" xfId="0" applyFont="1" applyBorder="1"/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15" fontId="3" fillId="0" borderId="0" xfId="0" applyNumberFormat="1" applyFont="1" applyFill="1" applyBorder="1" applyAlignment="1">
      <alignment vertical="center"/>
    </xf>
    <xf numFmtId="170" fontId="3" fillId="0" borderId="0" xfId="3" applyNumberFormat="1" applyFont="1" applyFill="1" applyBorder="1" applyAlignment="1">
      <alignment horizontal="center" vertical="center"/>
    </xf>
    <xf numFmtId="170" fontId="0" fillId="0" borderId="0" xfId="1" applyNumberFormat="1" applyFont="1" applyBorder="1"/>
    <xf numFmtId="14" fontId="3" fillId="0" borderId="0" xfId="0" applyNumberFormat="1" applyFont="1" applyFill="1" applyBorder="1" applyAlignment="1">
      <alignment vertical="center"/>
    </xf>
    <xf numFmtId="170" fontId="3" fillId="0" borderId="0" xfId="3" applyNumberFormat="1" applyFont="1" applyFill="1" applyBorder="1" applyAlignment="1">
      <alignment vertical="center"/>
    </xf>
    <xf numFmtId="15" fontId="2" fillId="0" borderId="0" xfId="0" applyNumberFormat="1" applyFont="1" applyBorder="1"/>
    <xf numFmtId="170" fontId="2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0" xfId="0" applyFont="1" applyBorder="1" applyAlignment="1"/>
    <xf numFmtId="164" fontId="4" fillId="0" borderId="0" xfId="1" applyNumberFormat="1" applyFont="1" applyFill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</xf>
    <xf numFmtId="0" fontId="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14" fontId="3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left"/>
    </xf>
  </cellXfs>
  <cellStyles count="4">
    <cellStyle name="Comma" xfId="1" builtinId="3"/>
    <cellStyle name="Comma 2" xf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</xdr:colOff>
      <xdr:row>0</xdr:row>
      <xdr:rowOff>180976</xdr:rowOff>
    </xdr:from>
    <xdr:to>
      <xdr:col>1</xdr:col>
      <xdr:colOff>57150</xdr:colOff>
      <xdr:row>4</xdr:row>
      <xdr:rowOff>1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199" y="180976"/>
          <a:ext cx="1114426" cy="733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J126"/>
  <sheetViews>
    <sheetView tabSelected="1" topLeftCell="A61" workbookViewId="0">
      <selection activeCell="C70" sqref="C70"/>
    </sheetView>
  </sheetViews>
  <sheetFormatPr defaultRowHeight="15" customHeight="1"/>
  <cols>
    <col min="1" max="1" width="17" style="5" customWidth="1"/>
    <col min="2" max="2" width="64" style="5" customWidth="1"/>
    <col min="3" max="3" width="26" style="5" customWidth="1"/>
    <col min="4" max="4" width="18" style="5" customWidth="1"/>
    <col min="5" max="5" width="22.140625" style="5" customWidth="1"/>
    <col min="6" max="6" width="22.7109375" style="5" customWidth="1"/>
    <col min="7" max="7" width="11.7109375" style="5" customWidth="1"/>
    <col min="8" max="9" width="16.42578125" style="5" bestFit="1" customWidth="1"/>
    <col min="10" max="10" width="13.42578125" style="5" bestFit="1" customWidth="1"/>
    <col min="11" max="16384" width="9.140625" style="5"/>
  </cols>
  <sheetData>
    <row r="1" spans="1:7" ht="18" customHeight="1">
      <c r="A1" s="1"/>
      <c r="B1" s="2"/>
      <c r="C1" s="3"/>
      <c r="D1" s="4"/>
      <c r="E1" s="4"/>
      <c r="F1" s="1"/>
      <c r="G1" s="1"/>
    </row>
    <row r="2" spans="1:7" ht="18" customHeight="1">
      <c r="A2" s="6"/>
      <c r="B2" s="7"/>
      <c r="C2" s="8"/>
      <c r="E2" s="9"/>
      <c r="F2" s="1"/>
      <c r="G2" s="1"/>
    </row>
    <row r="3" spans="1:7" ht="18" customHeight="1">
      <c r="A3" s="6"/>
      <c r="B3" s="7"/>
      <c r="C3" s="8"/>
      <c r="D3" s="10"/>
      <c r="E3" s="9"/>
      <c r="F3" s="1"/>
      <c r="G3" s="1"/>
    </row>
    <row r="4" spans="1:7" ht="18" customHeight="1">
      <c r="A4" s="1"/>
      <c r="B4" s="2"/>
      <c r="C4" s="11">
        <f ca="1">TODAY()</f>
        <v>45600</v>
      </c>
      <c r="D4" s="12" t="s">
        <v>0</v>
      </c>
      <c r="E4" s="12" t="s">
        <v>1</v>
      </c>
      <c r="F4" s="1"/>
      <c r="G4" s="1"/>
    </row>
    <row r="5" spans="1:7" s="19" customFormat="1" ht="18" customHeight="1">
      <c r="A5" s="13" t="s">
        <v>2</v>
      </c>
      <c r="B5" s="14"/>
      <c r="C5" s="15" t="s">
        <v>3</v>
      </c>
      <c r="D5" s="16" t="s">
        <v>4</v>
      </c>
      <c r="E5" s="17">
        <f>D17</f>
        <v>135942</v>
      </c>
      <c r="F5" s="18"/>
      <c r="G5" s="18"/>
    </row>
    <row r="6" spans="1:7" s="19" customFormat="1" ht="18" customHeight="1">
      <c r="A6" s="20" t="s">
        <v>5</v>
      </c>
      <c r="B6" s="21" t="s">
        <v>6</v>
      </c>
      <c r="C6" s="15" t="s">
        <v>7</v>
      </c>
      <c r="D6" s="16" t="s">
        <v>8</v>
      </c>
      <c r="E6" s="17">
        <f>+D78</f>
        <v>72111.743499999997</v>
      </c>
      <c r="F6" s="18"/>
      <c r="G6" s="18"/>
    </row>
    <row r="7" spans="1:7" s="19" customFormat="1" ht="18" customHeight="1">
      <c r="A7" s="20" t="s">
        <v>9</v>
      </c>
      <c r="B7" s="22"/>
      <c r="C7" s="15" t="s">
        <v>10</v>
      </c>
      <c r="D7" s="16" t="s">
        <v>11</v>
      </c>
      <c r="E7" s="17">
        <f>SUM(E5:E6)</f>
        <v>208053.74349999998</v>
      </c>
      <c r="F7" s="18"/>
      <c r="G7" s="18"/>
    </row>
    <row r="8" spans="1:7" s="19" customFormat="1" ht="18" customHeight="1">
      <c r="A8" s="23" t="s">
        <v>12</v>
      </c>
      <c r="B8" s="24" t="s">
        <v>13</v>
      </c>
      <c r="C8" s="15" t="s">
        <v>14</v>
      </c>
      <c r="D8" s="16" t="s">
        <v>15</v>
      </c>
      <c r="E8" s="17">
        <f>+E78</f>
        <v>208053.74700000003</v>
      </c>
      <c r="F8" s="18"/>
      <c r="G8" s="18"/>
    </row>
    <row r="9" spans="1:7" s="19" customFormat="1" ht="18" customHeight="1" thickBot="1">
      <c r="A9" s="23" t="s">
        <v>16</v>
      </c>
      <c r="C9" s="15" t="s">
        <v>17</v>
      </c>
      <c r="D9" s="25" t="s">
        <v>18</v>
      </c>
      <c r="E9" s="26">
        <f>+E7-E8</f>
        <v>-3.5000000498257577E-3</v>
      </c>
      <c r="F9" s="18">
        <v>60870.66</v>
      </c>
      <c r="G9" s="18"/>
    </row>
    <row r="10" spans="1:7" s="19" customFormat="1" ht="18" customHeight="1" thickTop="1">
      <c r="A10" s="20" t="s">
        <v>19</v>
      </c>
      <c r="B10" s="27" t="s">
        <v>20</v>
      </c>
      <c r="C10" s="15" t="s">
        <v>21</v>
      </c>
      <c r="D10" s="28" t="s">
        <v>22</v>
      </c>
      <c r="E10" s="29"/>
      <c r="F10" s="30"/>
      <c r="G10" s="18"/>
    </row>
    <row r="11" spans="1:7" s="19" customFormat="1" ht="18" customHeight="1">
      <c r="A11" s="18" t="s">
        <v>23</v>
      </c>
      <c r="B11" s="31" t="s">
        <v>24</v>
      </c>
      <c r="C11" s="32" t="s">
        <v>25</v>
      </c>
      <c r="D11" s="33" t="s">
        <v>26</v>
      </c>
      <c r="E11" s="34"/>
      <c r="F11" s="18"/>
      <c r="G11" s="18"/>
    </row>
    <row r="12" spans="1:7" s="19" customFormat="1" ht="18" customHeight="1">
      <c r="A12" s="18" t="s">
        <v>27</v>
      </c>
      <c r="B12" s="14" t="s">
        <v>28</v>
      </c>
      <c r="C12" s="18"/>
      <c r="D12" s="35" t="s">
        <v>8</v>
      </c>
      <c r="E12" s="36"/>
      <c r="F12" s="37">
        <v>70531.857000000004</v>
      </c>
      <c r="G12" s="18"/>
    </row>
    <row r="13" spans="1:7" ht="18" customHeight="1">
      <c r="A13" s="2"/>
      <c r="B13" s="2"/>
      <c r="C13" s="3"/>
      <c r="D13" s="4"/>
      <c r="E13" s="4"/>
      <c r="F13" s="1">
        <v>131402.5135</v>
      </c>
      <c r="G13" s="38"/>
    </row>
    <row r="14" spans="1:7" ht="18" customHeight="1">
      <c r="A14" s="119" t="s">
        <v>29</v>
      </c>
      <c r="B14" s="119"/>
      <c r="C14" s="119"/>
      <c r="D14" s="119"/>
      <c r="E14" s="119"/>
      <c r="F14" s="119"/>
      <c r="G14" s="38"/>
    </row>
    <row r="15" spans="1:7" ht="18" customHeight="1">
      <c r="A15" s="7"/>
      <c r="B15" s="38"/>
      <c r="C15" s="38"/>
      <c r="D15" s="38"/>
      <c r="E15" s="38"/>
      <c r="F15" s="38"/>
      <c r="G15" s="38"/>
    </row>
    <row r="16" spans="1:7" ht="36.75" customHeight="1">
      <c r="A16" s="39" t="s">
        <v>30</v>
      </c>
      <c r="B16" s="39" t="s">
        <v>31</v>
      </c>
      <c r="C16" s="39" t="s">
        <v>32</v>
      </c>
      <c r="D16" s="39" t="s">
        <v>33</v>
      </c>
      <c r="E16" s="39" t="s">
        <v>34</v>
      </c>
      <c r="F16" s="40" t="s">
        <v>35</v>
      </c>
      <c r="G16" s="41"/>
    </row>
    <row r="17" spans="1:10" s="49" customFormat="1" ht="15" customHeight="1">
      <c r="A17" s="42">
        <v>44461</v>
      </c>
      <c r="B17" s="43" t="s">
        <v>36</v>
      </c>
      <c r="C17" s="44"/>
      <c r="D17" s="45">
        <v>135942</v>
      </c>
      <c r="E17" s="46"/>
      <c r="F17" s="47">
        <f>D17-E17</f>
        <v>135942</v>
      </c>
      <c r="G17" s="48"/>
    </row>
    <row r="18" spans="1:10" s="49" customFormat="1" ht="15" customHeight="1">
      <c r="A18" s="50"/>
      <c r="B18" s="51" t="s">
        <v>37</v>
      </c>
      <c r="C18" s="52">
        <v>32188</v>
      </c>
      <c r="D18" s="53"/>
      <c r="E18" s="54"/>
      <c r="F18" s="55">
        <f t="shared" ref="F18:F23" si="0">F17+D18-E18</f>
        <v>135942</v>
      </c>
      <c r="G18" s="48"/>
    </row>
    <row r="19" spans="1:10" s="49" customFormat="1" ht="15" customHeight="1">
      <c r="A19" s="56">
        <v>44460</v>
      </c>
      <c r="B19" s="57" t="s">
        <v>38</v>
      </c>
      <c r="C19" s="52"/>
      <c r="D19" s="53"/>
      <c r="E19" s="58">
        <v>7463</v>
      </c>
      <c r="F19" s="55">
        <f t="shared" si="0"/>
        <v>128479</v>
      </c>
      <c r="G19" s="48"/>
    </row>
    <row r="20" spans="1:10" s="49" customFormat="1" ht="15" customHeight="1">
      <c r="A20" s="56">
        <v>44446</v>
      </c>
      <c r="B20" s="57" t="s">
        <v>39</v>
      </c>
      <c r="C20" s="52"/>
      <c r="D20" s="53"/>
      <c r="E20" s="58">
        <v>24725</v>
      </c>
      <c r="F20" s="55">
        <f t="shared" si="0"/>
        <v>103754</v>
      </c>
      <c r="G20" s="48"/>
    </row>
    <row r="21" spans="1:10" s="49" customFormat="1" ht="15" customHeight="1">
      <c r="A21" s="59">
        <v>44491</v>
      </c>
      <c r="B21" s="51" t="s">
        <v>40</v>
      </c>
      <c r="C21" s="52">
        <v>6410</v>
      </c>
      <c r="D21" s="53"/>
      <c r="E21" s="58"/>
      <c r="F21" s="55">
        <f t="shared" si="0"/>
        <v>103754</v>
      </c>
      <c r="G21" s="48"/>
    </row>
    <row r="22" spans="1:10" s="49" customFormat="1" ht="15" customHeight="1">
      <c r="A22" s="56">
        <v>44501</v>
      </c>
      <c r="B22" s="57" t="s">
        <v>41</v>
      </c>
      <c r="C22" s="52"/>
      <c r="D22" s="53"/>
      <c r="E22" s="58">
        <v>6410</v>
      </c>
      <c r="F22" s="55">
        <f t="shared" si="0"/>
        <v>97344</v>
      </c>
      <c r="G22" s="48"/>
    </row>
    <row r="23" spans="1:10" s="49" customFormat="1" ht="15" customHeight="1">
      <c r="A23" s="59">
        <v>44522</v>
      </c>
      <c r="B23" s="60" t="s">
        <v>42</v>
      </c>
      <c r="C23" s="61">
        <v>6332</v>
      </c>
      <c r="D23" s="53"/>
      <c r="E23" s="58"/>
      <c r="F23" s="55">
        <f t="shared" si="0"/>
        <v>97344</v>
      </c>
      <c r="G23" s="48"/>
    </row>
    <row r="24" spans="1:10" s="49" customFormat="1" ht="15" customHeight="1">
      <c r="A24" s="56">
        <v>44501</v>
      </c>
      <c r="B24" s="57" t="s">
        <v>41</v>
      </c>
      <c r="C24" s="62">
        <f>C23-E24-E27-E30</f>
        <v>3.694822225952521E-13</v>
      </c>
      <c r="D24" s="53"/>
      <c r="E24" s="58">
        <v>65.400000000000006</v>
      </c>
      <c r="F24" s="55">
        <f>F23+D24-E24</f>
        <v>97278.6</v>
      </c>
      <c r="G24" s="48"/>
    </row>
    <row r="25" spans="1:10" s="49" customFormat="1" ht="15" customHeight="1">
      <c r="A25" s="63">
        <v>44522</v>
      </c>
      <c r="B25" s="64" t="s">
        <v>43</v>
      </c>
      <c r="C25" s="65"/>
      <c r="D25" s="66">
        <v>313.33000000000004</v>
      </c>
      <c r="E25" s="58"/>
      <c r="F25" s="55">
        <f t="shared" ref="F25:F77" si="1">F24+D25-E25</f>
        <v>97591.930000000008</v>
      </c>
      <c r="G25" s="48"/>
      <c r="H25" s="67"/>
      <c r="I25" s="67"/>
    </row>
    <row r="26" spans="1:10" s="49" customFormat="1" ht="15" customHeight="1">
      <c r="A26" s="56">
        <v>44543</v>
      </c>
      <c r="B26" s="57" t="s">
        <v>44</v>
      </c>
      <c r="C26" s="65"/>
      <c r="D26" s="66"/>
      <c r="E26" s="58">
        <v>313.33</v>
      </c>
      <c r="F26" s="55">
        <f t="shared" si="1"/>
        <v>97278.6</v>
      </c>
      <c r="G26" s="48"/>
      <c r="H26" s="67"/>
    </row>
    <row r="27" spans="1:10" s="49" customFormat="1" ht="15" customHeight="1">
      <c r="A27" s="56">
        <v>44543</v>
      </c>
      <c r="B27" s="57" t="s">
        <v>44</v>
      </c>
      <c r="C27" s="65"/>
      <c r="D27" s="66"/>
      <c r="E27" s="58">
        <v>6020</v>
      </c>
      <c r="F27" s="55">
        <f t="shared" si="1"/>
        <v>91258.6</v>
      </c>
      <c r="G27" s="48"/>
      <c r="H27" s="67"/>
    </row>
    <row r="28" spans="1:10" s="49" customFormat="1" ht="15" customHeight="1">
      <c r="A28" s="63">
        <v>44552</v>
      </c>
      <c r="B28" s="64" t="s">
        <v>45</v>
      </c>
      <c r="C28" s="65"/>
      <c r="D28" s="66">
        <v>12.33000000000002</v>
      </c>
      <c r="E28" s="58"/>
      <c r="F28" s="55">
        <f t="shared" si="1"/>
        <v>91270.930000000008</v>
      </c>
      <c r="G28" s="48"/>
      <c r="H28" s="67"/>
      <c r="I28" s="67"/>
    </row>
    <row r="29" spans="1:10" s="49" customFormat="1" ht="15" customHeight="1">
      <c r="A29" s="56">
        <v>44601</v>
      </c>
      <c r="B29" s="57" t="s">
        <v>46</v>
      </c>
      <c r="C29" s="65"/>
      <c r="D29" s="66"/>
      <c r="E29" s="58">
        <v>12.33</v>
      </c>
      <c r="F29" s="55">
        <f t="shared" si="1"/>
        <v>91258.6</v>
      </c>
      <c r="G29" s="48"/>
      <c r="H29" s="67"/>
      <c r="I29" s="67"/>
    </row>
    <row r="30" spans="1:10" s="49" customFormat="1" ht="15" customHeight="1">
      <c r="A30" s="56">
        <v>44601</v>
      </c>
      <c r="B30" s="57" t="s">
        <v>46</v>
      </c>
      <c r="C30" s="65"/>
      <c r="D30" s="66"/>
      <c r="E30" s="58">
        <v>246.6</v>
      </c>
      <c r="F30" s="55">
        <f t="shared" si="1"/>
        <v>91012</v>
      </c>
      <c r="G30" s="48"/>
      <c r="H30" s="67"/>
      <c r="I30" s="67"/>
      <c r="J30" s="67"/>
    </row>
    <row r="31" spans="1:10" s="49" customFormat="1" ht="15" customHeight="1">
      <c r="A31" s="59">
        <v>44552</v>
      </c>
      <c r="B31" s="51" t="s">
        <v>47</v>
      </c>
      <c r="C31" s="61">
        <v>6256</v>
      </c>
      <c r="D31" s="53"/>
      <c r="E31" s="58"/>
      <c r="F31" s="55">
        <f t="shared" si="1"/>
        <v>91012</v>
      </c>
      <c r="G31" s="48"/>
      <c r="H31" s="67"/>
      <c r="I31" s="67"/>
    </row>
    <row r="32" spans="1:10" s="49" customFormat="1" ht="15" customHeight="1">
      <c r="A32" s="63">
        <v>44552</v>
      </c>
      <c r="B32" s="64" t="s">
        <v>45</v>
      </c>
      <c r="C32" s="61"/>
      <c r="D32" s="66">
        <f>C31*5%*2</f>
        <v>625.6</v>
      </c>
      <c r="E32" s="58"/>
      <c r="F32" s="55">
        <f t="shared" si="1"/>
        <v>91637.6</v>
      </c>
      <c r="G32" s="48"/>
      <c r="H32" s="67"/>
      <c r="I32" s="67"/>
    </row>
    <row r="33" spans="1:9" s="49" customFormat="1" ht="15" customHeight="1">
      <c r="A33" s="56">
        <v>44601</v>
      </c>
      <c r="B33" s="57" t="s">
        <v>46</v>
      </c>
      <c r="C33" s="61"/>
      <c r="D33" s="68"/>
      <c r="E33" s="58">
        <v>461.6</v>
      </c>
      <c r="F33" s="55">
        <f t="shared" si="1"/>
        <v>91176</v>
      </c>
      <c r="G33" s="48"/>
      <c r="H33" s="67"/>
      <c r="I33" s="69"/>
    </row>
    <row r="34" spans="1:9" s="49" customFormat="1" ht="15" customHeight="1">
      <c r="A34" s="56">
        <v>44601</v>
      </c>
      <c r="B34" s="57" t="s">
        <v>46</v>
      </c>
      <c r="C34" s="61"/>
      <c r="D34" s="66"/>
      <c r="E34" s="58">
        <v>6256</v>
      </c>
      <c r="F34" s="55">
        <f t="shared" si="1"/>
        <v>84920</v>
      </c>
      <c r="G34" s="48"/>
      <c r="H34" s="67"/>
      <c r="I34" s="67"/>
    </row>
    <row r="35" spans="1:9" s="49" customFormat="1" ht="15" customHeight="1">
      <c r="A35" s="56">
        <v>44678</v>
      </c>
      <c r="B35" s="57" t="s">
        <v>48</v>
      </c>
      <c r="C35" s="61"/>
      <c r="D35" s="66"/>
      <c r="E35" s="58">
        <v>164</v>
      </c>
      <c r="F35" s="55">
        <f t="shared" si="1"/>
        <v>84756</v>
      </c>
      <c r="G35" s="48"/>
      <c r="H35" s="67"/>
    </row>
    <row r="36" spans="1:9" s="49" customFormat="1" ht="15" customHeight="1">
      <c r="A36" s="59">
        <v>44583</v>
      </c>
      <c r="B36" s="60" t="s">
        <v>49</v>
      </c>
      <c r="C36" s="61">
        <v>6180</v>
      </c>
      <c r="D36" s="53"/>
      <c r="E36" s="58"/>
      <c r="F36" s="55">
        <f t="shared" si="1"/>
        <v>84756</v>
      </c>
      <c r="G36" s="48"/>
    </row>
    <row r="37" spans="1:9" s="49" customFormat="1" ht="15" customHeight="1">
      <c r="A37" s="63">
        <v>44583</v>
      </c>
      <c r="B37" s="64" t="s">
        <v>50</v>
      </c>
      <c r="C37" s="61"/>
      <c r="D37" s="66">
        <f>C36*5%</f>
        <v>309</v>
      </c>
      <c r="E37" s="58"/>
      <c r="F37" s="55">
        <f t="shared" si="1"/>
        <v>85065</v>
      </c>
      <c r="G37" s="48"/>
      <c r="H37" s="67"/>
    </row>
    <row r="38" spans="1:9" s="49" customFormat="1" ht="15" customHeight="1">
      <c r="A38" s="56">
        <v>44601</v>
      </c>
      <c r="B38" s="57" t="s">
        <v>46</v>
      </c>
      <c r="C38" s="62">
        <f>C36-E38-E40</f>
        <v>6.8212102632969618E-13</v>
      </c>
      <c r="D38" s="66"/>
      <c r="E38" s="58">
        <v>5816.4699999999993</v>
      </c>
      <c r="F38" s="55">
        <f t="shared" si="1"/>
        <v>79248.53</v>
      </c>
      <c r="G38" s="48"/>
      <c r="H38" s="67"/>
    </row>
    <row r="39" spans="1:9" s="49" customFormat="1" ht="15" customHeight="1">
      <c r="A39" s="56">
        <v>44678</v>
      </c>
      <c r="B39" s="57" t="s">
        <v>48</v>
      </c>
      <c r="C39" s="62"/>
      <c r="D39" s="66"/>
      <c r="E39" s="58">
        <v>309</v>
      </c>
      <c r="F39" s="55">
        <f t="shared" si="1"/>
        <v>78939.53</v>
      </c>
      <c r="G39" s="48"/>
      <c r="H39" s="67"/>
    </row>
    <row r="40" spans="1:9" s="49" customFormat="1" ht="15" customHeight="1">
      <c r="A40" s="56">
        <v>44623</v>
      </c>
      <c r="B40" s="57" t="s">
        <v>51</v>
      </c>
      <c r="C40" s="62"/>
      <c r="D40" s="66"/>
      <c r="E40" s="58">
        <v>363.53</v>
      </c>
      <c r="F40" s="55">
        <f t="shared" si="1"/>
        <v>78576</v>
      </c>
      <c r="G40" s="48"/>
      <c r="H40" s="67"/>
    </row>
    <row r="41" spans="1:9" s="49" customFormat="1" ht="15" customHeight="1">
      <c r="A41" s="59">
        <v>44614</v>
      </c>
      <c r="B41" s="60" t="s">
        <v>52</v>
      </c>
      <c r="C41" s="70">
        <v>6105</v>
      </c>
      <c r="D41" s="66"/>
      <c r="E41" s="58"/>
      <c r="F41" s="55">
        <f t="shared" si="1"/>
        <v>78576</v>
      </c>
      <c r="G41" s="48"/>
    </row>
    <row r="42" spans="1:9" s="49" customFormat="1" ht="15" customHeight="1">
      <c r="A42" s="56">
        <v>44623</v>
      </c>
      <c r="B42" s="57" t="s">
        <v>51</v>
      </c>
      <c r="C42" s="71">
        <f>C41-E42-E45</f>
        <v>6.8212102632969618E-13</v>
      </c>
      <c r="D42" s="66"/>
      <c r="E42" s="58">
        <v>5741.4699999999993</v>
      </c>
      <c r="F42" s="55">
        <f t="shared" si="1"/>
        <v>72834.53</v>
      </c>
      <c r="G42" s="48"/>
    </row>
    <row r="43" spans="1:9" s="49" customFormat="1" ht="15" customHeight="1">
      <c r="A43" s="63">
        <v>44642</v>
      </c>
      <c r="B43" s="64" t="s">
        <v>53</v>
      </c>
      <c r="C43" s="65"/>
      <c r="D43" s="66">
        <v>18.176500000000033</v>
      </c>
      <c r="E43" s="58"/>
      <c r="F43" s="55">
        <f t="shared" si="1"/>
        <v>72852.7065</v>
      </c>
      <c r="G43" s="48"/>
    </row>
    <row r="44" spans="1:9" s="49" customFormat="1" ht="15" customHeight="1">
      <c r="A44" s="56">
        <v>44690</v>
      </c>
      <c r="B44" s="57" t="s">
        <v>54</v>
      </c>
      <c r="C44" s="65"/>
      <c r="D44" s="66"/>
      <c r="E44" s="58">
        <v>18.18</v>
      </c>
      <c r="F44" s="55">
        <f t="shared" si="1"/>
        <v>72834.526500000007</v>
      </c>
      <c r="G44" s="48"/>
    </row>
    <row r="45" spans="1:9" s="49" customFormat="1" ht="15" customHeight="1">
      <c r="A45" s="56">
        <v>44690</v>
      </c>
      <c r="B45" s="57" t="s">
        <v>54</v>
      </c>
      <c r="C45" s="65"/>
      <c r="D45" s="66"/>
      <c r="E45" s="58">
        <v>363.53</v>
      </c>
      <c r="F45" s="55">
        <f t="shared" si="1"/>
        <v>72470.996500000008</v>
      </c>
      <c r="G45" s="48"/>
    </row>
    <row r="46" spans="1:9" s="49" customFormat="1" ht="15" customHeight="1">
      <c r="A46" s="59">
        <v>44642</v>
      </c>
      <c r="B46" s="60" t="s">
        <v>55</v>
      </c>
      <c r="C46" s="61">
        <v>6029</v>
      </c>
      <c r="D46" s="72"/>
      <c r="E46" s="58"/>
      <c r="F46" s="55">
        <f t="shared" si="1"/>
        <v>72470.996500000008</v>
      </c>
      <c r="G46" s="48"/>
    </row>
    <row r="47" spans="1:9" s="49" customFormat="1" ht="15" customHeight="1">
      <c r="A47" s="63">
        <v>44642</v>
      </c>
      <c r="B47" s="64" t="s">
        <v>53</v>
      </c>
      <c r="C47" s="61"/>
      <c r="D47" s="66">
        <f>C46*5%</f>
        <v>301.45</v>
      </c>
      <c r="E47" s="58"/>
      <c r="F47" s="55">
        <f t="shared" si="1"/>
        <v>72772.446500000005</v>
      </c>
      <c r="G47" s="48"/>
    </row>
    <row r="48" spans="1:9" s="49" customFormat="1" ht="15" customHeight="1">
      <c r="A48" s="56">
        <v>44690</v>
      </c>
      <c r="B48" s="57" t="s">
        <v>54</v>
      </c>
      <c r="C48" s="61"/>
      <c r="D48" s="66"/>
      <c r="E48" s="58">
        <v>301.45</v>
      </c>
      <c r="F48" s="55">
        <f t="shared" si="1"/>
        <v>72470.996500000008</v>
      </c>
      <c r="G48" s="48"/>
    </row>
    <row r="49" spans="1:7" s="49" customFormat="1" ht="15" customHeight="1">
      <c r="A49" s="56">
        <v>44690</v>
      </c>
      <c r="B49" s="57" t="s">
        <v>54</v>
      </c>
      <c r="C49" s="61"/>
      <c r="D49" s="66"/>
      <c r="E49" s="58">
        <v>6029</v>
      </c>
      <c r="F49" s="55">
        <f t="shared" si="1"/>
        <v>66441.996500000008</v>
      </c>
      <c r="G49" s="48"/>
    </row>
    <row r="50" spans="1:7" s="49" customFormat="1" ht="15" customHeight="1">
      <c r="A50" s="59">
        <v>44673</v>
      </c>
      <c r="B50" s="51" t="s">
        <v>56</v>
      </c>
      <c r="C50" s="61">
        <v>5953</v>
      </c>
      <c r="D50" s="73"/>
      <c r="E50" s="58"/>
      <c r="F50" s="55">
        <f t="shared" si="1"/>
        <v>66441.996500000008</v>
      </c>
      <c r="G50" s="48"/>
    </row>
    <row r="51" spans="1:7" s="49" customFormat="1" ht="15" customHeight="1">
      <c r="A51" s="56">
        <v>44690</v>
      </c>
      <c r="B51" s="57" t="s">
        <v>54</v>
      </c>
      <c r="C51" s="74">
        <f>C50-E51</f>
        <v>381.66000000000167</v>
      </c>
      <c r="D51" s="75"/>
      <c r="E51" s="58">
        <v>5571.3399999999983</v>
      </c>
      <c r="F51" s="55">
        <f t="shared" si="1"/>
        <v>60870.656500000012</v>
      </c>
      <c r="G51" s="48"/>
    </row>
    <row r="52" spans="1:7" s="49" customFormat="1" ht="15" customHeight="1">
      <c r="A52" s="63">
        <v>44673</v>
      </c>
      <c r="B52" s="64" t="s">
        <v>57</v>
      </c>
      <c r="C52" s="76"/>
      <c r="D52" s="77">
        <f>C51*5%*29</f>
        <v>553.40700000000243</v>
      </c>
      <c r="E52" s="58"/>
      <c r="F52" s="55">
        <f t="shared" si="1"/>
        <v>61424.063500000011</v>
      </c>
      <c r="G52" s="48"/>
    </row>
    <row r="53" spans="1:7" s="49" customFormat="1" ht="15" customHeight="1">
      <c r="A53" s="59">
        <v>44703</v>
      </c>
      <c r="B53" s="60" t="s">
        <v>58</v>
      </c>
      <c r="C53" s="74">
        <v>5877</v>
      </c>
      <c r="D53" s="75"/>
      <c r="E53" s="58"/>
      <c r="F53" s="55">
        <f t="shared" si="1"/>
        <v>61424.063500000011</v>
      </c>
      <c r="G53" s="48"/>
    </row>
    <row r="54" spans="1:7" s="49" customFormat="1" ht="15" customHeight="1">
      <c r="A54" s="63">
        <v>44703</v>
      </c>
      <c r="B54" s="64" t="s">
        <v>59</v>
      </c>
      <c r="C54" s="78"/>
      <c r="D54" s="77">
        <f>C53*5%*28</f>
        <v>8227.8000000000011</v>
      </c>
      <c r="E54" s="58"/>
      <c r="F54" s="55">
        <f t="shared" si="1"/>
        <v>69651.863500000007</v>
      </c>
      <c r="G54" s="48"/>
    </row>
    <row r="55" spans="1:7" s="49" customFormat="1" ht="15" customHeight="1">
      <c r="A55" s="59">
        <v>44734</v>
      </c>
      <c r="B55" s="51" t="s">
        <v>60</v>
      </c>
      <c r="C55" s="74">
        <v>5802</v>
      </c>
      <c r="D55" s="75"/>
      <c r="E55" s="58"/>
      <c r="F55" s="55">
        <f t="shared" si="1"/>
        <v>69651.863500000007</v>
      </c>
      <c r="G55" s="48"/>
    </row>
    <row r="56" spans="1:7" s="49" customFormat="1" ht="15" customHeight="1">
      <c r="A56" s="63">
        <v>44734</v>
      </c>
      <c r="B56" s="64" t="s">
        <v>61</v>
      </c>
      <c r="C56" s="78"/>
      <c r="D56" s="77">
        <f>C55*5%*27</f>
        <v>7832.7000000000007</v>
      </c>
      <c r="E56" s="58"/>
      <c r="F56" s="55">
        <f t="shared" si="1"/>
        <v>77484.563500000004</v>
      </c>
      <c r="G56" s="48"/>
    </row>
    <row r="57" spans="1:7" s="49" customFormat="1" ht="15" customHeight="1">
      <c r="A57" s="59">
        <v>44764</v>
      </c>
      <c r="B57" s="51" t="s">
        <v>62</v>
      </c>
      <c r="C57" s="74">
        <v>5726</v>
      </c>
      <c r="D57" s="75"/>
      <c r="E57" s="58"/>
      <c r="F57" s="55">
        <f t="shared" si="1"/>
        <v>77484.563500000004</v>
      </c>
      <c r="G57" s="48"/>
    </row>
    <row r="58" spans="1:7" s="49" customFormat="1" ht="15" customHeight="1">
      <c r="A58" s="63">
        <v>44764</v>
      </c>
      <c r="B58" s="64" t="s">
        <v>63</v>
      </c>
      <c r="C58" s="78"/>
      <c r="D58" s="77">
        <f>C57*5%*26</f>
        <v>7443.8</v>
      </c>
      <c r="E58" s="58"/>
      <c r="F58" s="55">
        <f t="shared" si="1"/>
        <v>84928.363500000007</v>
      </c>
      <c r="G58" s="48"/>
    </row>
    <row r="59" spans="1:7" s="49" customFormat="1" ht="15" customHeight="1">
      <c r="A59" s="59">
        <v>44795</v>
      </c>
      <c r="B59" s="60" t="s">
        <v>64</v>
      </c>
      <c r="C59" s="74">
        <v>5650</v>
      </c>
      <c r="D59" s="75"/>
      <c r="E59" s="58"/>
      <c r="F59" s="55">
        <f t="shared" si="1"/>
        <v>84928.363500000007</v>
      </c>
      <c r="G59" s="48"/>
    </row>
    <row r="60" spans="1:7" s="49" customFormat="1" ht="15" customHeight="1">
      <c r="A60" s="63">
        <v>44795</v>
      </c>
      <c r="B60" s="64" t="s">
        <v>65</v>
      </c>
      <c r="C60" s="61"/>
      <c r="D60" s="77">
        <f>C59*5%*25</f>
        <v>7062.5</v>
      </c>
      <c r="E60" s="58"/>
      <c r="F60" s="55">
        <f t="shared" si="1"/>
        <v>91990.863500000007</v>
      </c>
      <c r="G60" s="48"/>
    </row>
    <row r="61" spans="1:7" s="49" customFormat="1" ht="15" customHeight="1">
      <c r="A61" s="59">
        <v>44826</v>
      </c>
      <c r="B61" s="51" t="s">
        <v>66</v>
      </c>
      <c r="C61" s="74">
        <v>5575</v>
      </c>
      <c r="D61" s="53"/>
      <c r="E61" s="58"/>
      <c r="F61" s="55">
        <f t="shared" si="1"/>
        <v>91990.863500000007</v>
      </c>
      <c r="G61" s="48"/>
    </row>
    <row r="62" spans="1:7" s="49" customFormat="1" ht="15" customHeight="1">
      <c r="A62" s="63">
        <v>44826</v>
      </c>
      <c r="B62" s="64" t="s">
        <v>67</v>
      </c>
      <c r="C62" s="61"/>
      <c r="D62" s="77">
        <f>C61*5%*24</f>
        <v>6690</v>
      </c>
      <c r="E62" s="58"/>
      <c r="F62" s="55">
        <f t="shared" si="1"/>
        <v>98680.863500000007</v>
      </c>
      <c r="G62" s="48"/>
    </row>
    <row r="63" spans="1:7" s="49" customFormat="1" ht="15" customHeight="1">
      <c r="A63" s="59">
        <v>44856</v>
      </c>
      <c r="B63" s="51" t="s">
        <v>68</v>
      </c>
      <c r="C63" s="74">
        <v>5499</v>
      </c>
      <c r="D63" s="53"/>
      <c r="E63" s="58"/>
      <c r="F63" s="55">
        <f t="shared" si="1"/>
        <v>98680.863500000007</v>
      </c>
      <c r="G63" s="48"/>
    </row>
    <row r="64" spans="1:7" s="49" customFormat="1" ht="15" customHeight="1">
      <c r="A64" s="63">
        <v>44856</v>
      </c>
      <c r="B64" s="64" t="s">
        <v>69</v>
      </c>
      <c r="C64" s="61"/>
      <c r="D64" s="77">
        <f>C63*5%*23</f>
        <v>6323.8499999999995</v>
      </c>
      <c r="E64" s="58"/>
      <c r="F64" s="55">
        <f t="shared" si="1"/>
        <v>105004.71350000001</v>
      </c>
      <c r="G64" s="48"/>
    </row>
    <row r="65" spans="1:8" s="49" customFormat="1" ht="15" customHeight="1">
      <c r="A65" s="59">
        <v>44887</v>
      </c>
      <c r="B65" s="51" t="s">
        <v>70</v>
      </c>
      <c r="C65" s="74">
        <v>5423</v>
      </c>
      <c r="D65" s="53"/>
      <c r="E65" s="58"/>
      <c r="F65" s="55">
        <f t="shared" si="1"/>
        <v>105004.71350000001</v>
      </c>
      <c r="G65" s="48"/>
    </row>
    <row r="66" spans="1:8" s="49" customFormat="1" ht="15" customHeight="1">
      <c r="A66" s="63">
        <v>44887</v>
      </c>
      <c r="B66" s="64" t="s">
        <v>71</v>
      </c>
      <c r="C66" s="61"/>
      <c r="D66" s="77">
        <f>C65*5%*22</f>
        <v>5965.3000000000011</v>
      </c>
      <c r="E66" s="58"/>
      <c r="F66" s="55">
        <f t="shared" si="1"/>
        <v>110970.01350000002</v>
      </c>
      <c r="G66" s="48"/>
    </row>
    <row r="67" spans="1:8" s="49" customFormat="1" ht="15" customHeight="1">
      <c r="A67" s="59">
        <v>44917</v>
      </c>
      <c r="B67" s="60" t="s">
        <v>72</v>
      </c>
      <c r="C67" s="74">
        <v>5348</v>
      </c>
      <c r="D67" s="53"/>
      <c r="E67" s="58"/>
      <c r="F67" s="55">
        <f t="shared" si="1"/>
        <v>110970.01350000002</v>
      </c>
      <c r="G67" s="48"/>
    </row>
    <row r="68" spans="1:8" s="49" customFormat="1" ht="15" customHeight="1">
      <c r="A68" s="63">
        <v>44917</v>
      </c>
      <c r="B68" s="64" t="s">
        <v>73</v>
      </c>
      <c r="C68" s="61"/>
      <c r="D68" s="77">
        <f>C67*5%*21</f>
        <v>5615.4000000000005</v>
      </c>
      <c r="E68" s="58"/>
      <c r="F68" s="55">
        <f t="shared" si="1"/>
        <v>116585.41350000001</v>
      </c>
      <c r="G68" s="48"/>
    </row>
    <row r="69" spans="1:8" s="49" customFormat="1" ht="15" customHeight="1">
      <c r="A69" s="59">
        <v>44948</v>
      </c>
      <c r="B69" s="51" t="s">
        <v>74</v>
      </c>
      <c r="C69" s="74">
        <v>5272</v>
      </c>
      <c r="D69" s="53"/>
      <c r="E69" s="58"/>
      <c r="F69" s="55">
        <f t="shared" si="1"/>
        <v>116585.41350000001</v>
      </c>
      <c r="G69" s="48"/>
      <c r="H69" s="67"/>
    </row>
    <row r="70" spans="1:8" s="49" customFormat="1" ht="15" customHeight="1">
      <c r="A70" s="63">
        <v>44948</v>
      </c>
      <c r="B70" s="64" t="s">
        <v>75</v>
      </c>
      <c r="C70" s="61"/>
      <c r="D70" s="77">
        <f>C69*5%*20</f>
        <v>5272</v>
      </c>
      <c r="E70" s="58"/>
      <c r="F70" s="55">
        <f t="shared" si="1"/>
        <v>121857.41350000001</v>
      </c>
      <c r="G70" s="48"/>
      <c r="H70" s="67"/>
    </row>
    <row r="71" spans="1:8" s="49" customFormat="1" ht="15" customHeight="1">
      <c r="A71" s="59">
        <v>44979</v>
      </c>
      <c r="B71" s="51" t="s">
        <v>76</v>
      </c>
      <c r="C71" s="74">
        <v>5196</v>
      </c>
      <c r="D71" s="53"/>
      <c r="E71" s="58"/>
      <c r="F71" s="55">
        <f t="shared" si="1"/>
        <v>121857.41350000001</v>
      </c>
      <c r="G71" s="48"/>
      <c r="H71" s="79"/>
    </row>
    <row r="72" spans="1:8" s="49" customFormat="1" ht="15" customHeight="1">
      <c r="A72" s="63">
        <v>44979</v>
      </c>
      <c r="B72" s="64" t="s">
        <v>77</v>
      </c>
      <c r="C72" s="61"/>
      <c r="D72" s="77">
        <f>C71*5%*19</f>
        <v>4936.2</v>
      </c>
      <c r="E72" s="58"/>
      <c r="F72" s="55">
        <f t="shared" si="1"/>
        <v>126793.61350000001</v>
      </c>
      <c r="G72" s="48"/>
      <c r="H72" s="79"/>
    </row>
    <row r="73" spans="1:8" s="49" customFormat="1" ht="15" customHeight="1">
      <c r="A73" s="59">
        <v>45007</v>
      </c>
      <c r="B73" s="60" t="s">
        <v>78</v>
      </c>
      <c r="C73" s="74">
        <v>5121</v>
      </c>
      <c r="D73" s="53"/>
      <c r="E73" s="58"/>
      <c r="F73" s="55">
        <f t="shared" si="1"/>
        <v>126793.61350000001</v>
      </c>
      <c r="G73" s="48"/>
      <c r="H73" s="67"/>
    </row>
    <row r="74" spans="1:8" s="49" customFormat="1" ht="15" customHeight="1">
      <c r="A74" s="63">
        <v>45007</v>
      </c>
      <c r="B74" s="64" t="s">
        <v>79</v>
      </c>
      <c r="C74" s="61"/>
      <c r="D74" s="77">
        <f>C73*5%*18</f>
        <v>4608.9000000000005</v>
      </c>
      <c r="E74" s="58"/>
      <c r="F74" s="55">
        <f t="shared" si="1"/>
        <v>131402.5135</v>
      </c>
      <c r="G74" s="48"/>
    </row>
    <row r="75" spans="1:8" s="85" customFormat="1" ht="15" customHeight="1">
      <c r="A75" s="80">
        <v>45582</v>
      </c>
      <c r="B75" s="81" t="s">
        <v>80</v>
      </c>
      <c r="C75" s="82"/>
      <c r="D75" s="83"/>
      <c r="E75" s="84">
        <v>60870.66</v>
      </c>
      <c r="F75" s="55">
        <f t="shared" si="1"/>
        <v>70531.853499999997</v>
      </c>
    </row>
    <row r="76" spans="1:8" s="85" customFormat="1" ht="15" customHeight="1">
      <c r="A76" s="80">
        <v>45582</v>
      </c>
      <c r="B76" s="86" t="s">
        <v>81</v>
      </c>
      <c r="C76" s="82"/>
      <c r="D76" s="83"/>
      <c r="E76" s="84">
        <v>70531.857000000004</v>
      </c>
      <c r="F76" s="55">
        <f t="shared" si="1"/>
        <v>-3.5000000061700121E-3</v>
      </c>
    </row>
    <row r="77" spans="1:8" s="49" customFormat="1" ht="15" customHeight="1" thickBot="1">
      <c r="A77" s="87"/>
      <c r="B77" s="51"/>
      <c r="C77" s="45"/>
      <c r="D77" s="53"/>
      <c r="E77" s="88"/>
      <c r="F77" s="55">
        <f t="shared" si="1"/>
        <v>-3.5000000061700121E-3</v>
      </c>
      <c r="G77" s="48"/>
    </row>
    <row r="78" spans="1:8" ht="15" customHeight="1" thickBot="1">
      <c r="A78" s="120" t="s">
        <v>82</v>
      </c>
      <c r="B78" s="121"/>
      <c r="C78" s="89">
        <f>SUM(C18:C77)-C51</f>
        <v>135942</v>
      </c>
      <c r="D78" s="90">
        <f>SUM(D18:D77)-D33</f>
        <v>72111.743499999997</v>
      </c>
      <c r="E78" s="91">
        <f>SUM(E18:E77)</f>
        <v>208053.74700000003</v>
      </c>
      <c r="F78" s="92">
        <f>+F77-D33</f>
        <v>-3.5000000061700121E-3</v>
      </c>
      <c r="G78" s="1"/>
    </row>
    <row r="79" spans="1:8" ht="15" customHeight="1">
      <c r="A79" s="93"/>
      <c r="B79" s="93"/>
      <c r="C79" s="94"/>
      <c r="D79" s="95"/>
      <c r="E79" s="95"/>
      <c r="F79" s="1"/>
      <c r="G79" s="1"/>
    </row>
    <row r="80" spans="1:8" ht="15" customHeight="1">
      <c r="A80" s="2" t="s">
        <v>83</v>
      </c>
      <c r="B80" s="2" t="s">
        <v>84</v>
      </c>
      <c r="C80" s="3"/>
      <c r="D80" s="4"/>
      <c r="E80" s="4"/>
      <c r="F80" s="1"/>
      <c r="G80" s="1"/>
    </row>
    <row r="81" spans="1:7" ht="15" customHeight="1">
      <c r="A81" s="96">
        <v>44599</v>
      </c>
      <c r="B81" s="2" t="s">
        <v>85</v>
      </c>
      <c r="C81" s="3"/>
      <c r="D81" s="4"/>
      <c r="E81" s="4"/>
      <c r="F81" s="1"/>
      <c r="G81" s="1"/>
    </row>
    <row r="82" spans="1:7" ht="15" customHeight="1">
      <c r="A82" s="2"/>
      <c r="B82" s="2"/>
      <c r="C82" s="3"/>
      <c r="D82" s="97"/>
      <c r="E82" s="4"/>
      <c r="F82" s="1"/>
      <c r="G82" s="1"/>
    </row>
    <row r="83" spans="1:7" ht="15" customHeight="1">
      <c r="A83" s="124">
        <v>45582</v>
      </c>
      <c r="B83" s="2" t="s">
        <v>86</v>
      </c>
      <c r="C83" s="3"/>
      <c r="D83" s="97"/>
      <c r="E83" s="4"/>
      <c r="F83" s="1"/>
      <c r="G83" s="1"/>
    </row>
    <row r="84" spans="1:7" ht="15" customHeight="1">
      <c r="A84" s="124"/>
      <c r="B84" s="2"/>
      <c r="C84" s="3"/>
      <c r="D84" s="97"/>
      <c r="E84" s="4"/>
      <c r="F84" s="1"/>
      <c r="G84" s="1"/>
    </row>
    <row r="85" spans="1:7" ht="15" customHeight="1">
      <c r="A85" s="2"/>
      <c r="B85" s="2" t="s">
        <v>90</v>
      </c>
      <c r="C85" s="3"/>
      <c r="D85" s="98"/>
      <c r="E85" s="4"/>
      <c r="F85" s="1"/>
      <c r="G85" s="1"/>
    </row>
    <row r="86" spans="1:7" ht="15" customHeight="1">
      <c r="A86" s="2"/>
      <c r="B86" s="125" t="s">
        <v>89</v>
      </c>
      <c r="C86" s="3"/>
      <c r="D86" s="98"/>
      <c r="E86" s="4"/>
      <c r="F86" s="1"/>
      <c r="G86" s="1"/>
    </row>
    <row r="87" spans="1:7" ht="15" customHeight="1">
      <c r="A87" s="2"/>
      <c r="B87" s="2" t="s">
        <v>87</v>
      </c>
      <c r="C87" s="3" t="s">
        <v>88</v>
      </c>
      <c r="D87" s="97"/>
      <c r="E87" s="4"/>
      <c r="F87" s="1"/>
      <c r="G87" s="1"/>
    </row>
    <row r="88" spans="1:7" ht="15" customHeight="1">
      <c r="A88" s="2"/>
      <c r="B88" s="2"/>
      <c r="C88" s="3"/>
      <c r="D88" s="4"/>
      <c r="E88" s="4"/>
      <c r="F88" s="1"/>
      <c r="G88" s="1"/>
    </row>
    <row r="89" spans="1:7" ht="15" customHeight="1">
      <c r="A89" s="2"/>
      <c r="B89" s="2"/>
      <c r="C89" s="3"/>
      <c r="D89" s="4"/>
      <c r="E89" s="99"/>
      <c r="F89" s="1"/>
      <c r="G89" s="1"/>
    </row>
    <row r="90" spans="1:7" ht="15" customHeight="1">
      <c r="A90" s="2"/>
      <c r="B90" s="2"/>
      <c r="C90" s="3"/>
      <c r="D90" s="4"/>
      <c r="E90" s="4"/>
      <c r="F90" s="1"/>
      <c r="G90" s="1"/>
    </row>
    <row r="91" spans="1:7" ht="15" customHeight="1">
      <c r="A91" s="2"/>
      <c r="B91" s="2"/>
      <c r="C91" s="3"/>
      <c r="D91" s="4"/>
      <c r="E91" s="4"/>
      <c r="F91" s="1"/>
      <c r="G91" s="1"/>
    </row>
    <row r="92" spans="1:7" ht="15" customHeight="1">
      <c r="A92" s="2"/>
      <c r="B92" s="2"/>
      <c r="C92" s="3"/>
      <c r="D92" s="4"/>
      <c r="E92" s="4"/>
      <c r="F92" s="1"/>
      <c r="G92" s="1"/>
    </row>
    <row r="93" spans="1:7" ht="15" customHeight="1">
      <c r="A93" s="2"/>
      <c r="B93" s="2"/>
      <c r="C93" s="3"/>
      <c r="D93" s="4"/>
      <c r="E93" s="4"/>
      <c r="F93" s="1"/>
      <c r="G93" s="1"/>
    </row>
    <row r="94" spans="1:7" ht="15" customHeight="1">
      <c r="A94" s="2"/>
      <c r="B94" s="2"/>
      <c r="C94" s="3"/>
      <c r="D94" s="4"/>
      <c r="E94" s="4"/>
      <c r="F94" s="1"/>
      <c r="G94" s="1"/>
    </row>
    <row r="95" spans="1:7" ht="15" customHeight="1">
      <c r="A95" s="2"/>
      <c r="B95" s="2"/>
      <c r="C95" s="3"/>
      <c r="D95" s="4"/>
      <c r="E95" s="4"/>
      <c r="F95" s="1"/>
      <c r="G95" s="1"/>
    </row>
    <row r="96" spans="1:7" ht="15" customHeight="1">
      <c r="A96" s="2"/>
      <c r="B96" s="2"/>
      <c r="C96" s="3"/>
      <c r="D96" s="4"/>
      <c r="E96" s="4"/>
      <c r="F96" s="1"/>
      <c r="G96" s="1"/>
    </row>
    <row r="97" spans="1:7" ht="15" customHeight="1">
      <c r="A97" s="2"/>
      <c r="B97" s="2"/>
      <c r="C97" s="3"/>
      <c r="D97" s="4"/>
      <c r="E97" s="4"/>
      <c r="F97" s="1"/>
      <c r="G97" s="1"/>
    </row>
    <row r="98" spans="1:7" ht="15" customHeight="1">
      <c r="A98" s="2"/>
      <c r="B98" s="2"/>
      <c r="C98" s="3"/>
      <c r="D98" s="4"/>
      <c r="E98" s="4"/>
      <c r="F98" s="1"/>
      <c r="G98" s="1"/>
    </row>
    <row r="99" spans="1:7" ht="15" customHeight="1">
      <c r="A99" s="2"/>
      <c r="B99" s="2"/>
      <c r="C99" s="3"/>
      <c r="D99" s="4"/>
      <c r="E99" s="4"/>
      <c r="F99" s="1"/>
      <c r="G99" s="1"/>
    </row>
    <row r="100" spans="1:7" ht="15" customHeight="1">
      <c r="A100" s="2"/>
      <c r="B100" s="2"/>
      <c r="C100" s="3"/>
      <c r="D100" s="4"/>
      <c r="E100" s="4"/>
      <c r="F100" s="1"/>
      <c r="G100" s="1"/>
    </row>
    <row r="101" spans="1:7" ht="15" customHeight="1">
      <c r="A101" s="2"/>
      <c r="B101" s="2"/>
      <c r="C101" s="3"/>
      <c r="D101" s="4"/>
      <c r="E101" s="4"/>
      <c r="F101" s="1"/>
      <c r="G101" s="1"/>
    </row>
    <row r="102" spans="1:7" ht="15" customHeight="1">
      <c r="A102" s="2"/>
      <c r="B102" s="2"/>
      <c r="C102" s="3"/>
      <c r="D102" s="4"/>
      <c r="E102" s="4"/>
      <c r="F102" s="1"/>
      <c r="G102" s="1"/>
    </row>
    <row r="103" spans="1:7" ht="15" customHeight="1">
      <c r="A103" s="2"/>
      <c r="B103" s="2"/>
      <c r="C103" s="3"/>
      <c r="D103" s="4"/>
      <c r="E103" s="4"/>
      <c r="F103" s="1"/>
      <c r="G103" s="1"/>
    </row>
    <row r="104" spans="1:7" ht="15" customHeight="1">
      <c r="A104" s="2"/>
      <c r="B104" s="2"/>
      <c r="C104" s="3"/>
      <c r="D104" s="4"/>
      <c r="E104" s="4"/>
      <c r="F104" s="1"/>
      <c r="G104" s="1"/>
    </row>
    <row r="105" spans="1:7" ht="15" customHeight="1">
      <c r="A105" s="2"/>
      <c r="B105" s="2"/>
      <c r="C105" s="3"/>
      <c r="D105" s="4"/>
      <c r="E105" s="4"/>
      <c r="F105" s="1"/>
      <c r="G105" s="1"/>
    </row>
    <row r="106" spans="1:7" ht="15" customHeight="1">
      <c r="A106" s="2"/>
      <c r="B106" s="2"/>
      <c r="C106" s="3"/>
      <c r="D106" s="4"/>
      <c r="E106" s="4"/>
      <c r="F106" s="1"/>
      <c r="G106" s="1"/>
    </row>
    <row r="107" spans="1:7" ht="15" customHeight="1">
      <c r="A107" s="100"/>
      <c r="B107" s="100"/>
      <c r="C107" s="101"/>
      <c r="D107" s="102"/>
      <c r="E107" s="102"/>
      <c r="F107" s="41"/>
      <c r="G107" s="41"/>
    </row>
    <row r="108" spans="1:7" ht="15" customHeight="1">
      <c r="A108" s="103"/>
      <c r="B108" s="103"/>
      <c r="C108" s="103"/>
      <c r="D108" s="104"/>
      <c r="E108" s="103"/>
      <c r="F108" s="103"/>
      <c r="G108" s="103"/>
    </row>
    <row r="109" spans="1:7" ht="15" customHeight="1">
      <c r="A109" s="105"/>
      <c r="B109" s="103"/>
      <c r="C109" s="103"/>
      <c r="D109" s="104"/>
      <c r="E109" s="103"/>
      <c r="F109" s="103"/>
      <c r="G109" s="103"/>
    </row>
    <row r="110" spans="1:7" ht="15" customHeight="1">
      <c r="A110" s="105"/>
      <c r="B110" s="103"/>
      <c r="C110" s="103"/>
      <c r="D110" s="104"/>
      <c r="E110" s="103"/>
      <c r="F110" s="103"/>
      <c r="G110" s="103"/>
    </row>
    <row r="111" spans="1:7" ht="15" customHeight="1">
      <c r="A111" s="106"/>
      <c r="B111" s="103"/>
      <c r="C111" s="103"/>
      <c r="D111" s="103"/>
      <c r="E111" s="103"/>
      <c r="F111" s="103"/>
      <c r="G111" s="103"/>
    </row>
    <row r="112" spans="1:7" ht="15" customHeight="1">
      <c r="A112" s="107"/>
      <c r="B112" s="107"/>
      <c r="C112" s="107"/>
      <c r="D112" s="107"/>
      <c r="E112" s="107"/>
      <c r="F112" s="107"/>
      <c r="G112" s="108"/>
    </row>
    <row r="113" spans="1:7" ht="15" customHeight="1">
      <c r="A113" s="104"/>
      <c r="B113" s="106"/>
      <c r="C113" s="109"/>
      <c r="D113" s="16"/>
      <c r="E113" s="104"/>
      <c r="F113" s="110"/>
      <c r="G113" s="111"/>
    </row>
    <row r="114" spans="1:7" ht="15" customHeight="1">
      <c r="A114" s="104"/>
      <c r="B114" s="106"/>
      <c r="C114" s="109"/>
      <c r="D114" s="16"/>
      <c r="E114" s="104"/>
      <c r="F114" s="111"/>
      <c r="G114" s="111"/>
    </row>
    <row r="115" spans="1:7" ht="15" customHeight="1">
      <c r="A115" s="104"/>
      <c r="B115" s="16"/>
      <c r="C115" s="16"/>
      <c r="D115" s="16"/>
      <c r="E115" s="104"/>
      <c r="F115" s="111"/>
      <c r="G115" s="111"/>
    </row>
    <row r="116" spans="1:7" ht="15" customHeight="1">
      <c r="A116" s="104"/>
      <c r="B116" s="16"/>
      <c r="C116" s="112"/>
      <c r="D116" s="16"/>
      <c r="E116" s="104"/>
      <c r="F116" s="111"/>
      <c r="G116" s="111"/>
    </row>
    <row r="117" spans="1:7" ht="15" customHeight="1">
      <c r="A117" s="104"/>
      <c r="B117" s="16"/>
      <c r="C117" s="112"/>
      <c r="D117" s="16"/>
      <c r="E117" s="104"/>
      <c r="F117" s="111"/>
      <c r="G117" s="113"/>
    </row>
    <row r="118" spans="1:7" ht="15" customHeight="1">
      <c r="A118" s="104"/>
      <c r="B118" s="16"/>
      <c r="C118" s="112"/>
      <c r="D118" s="16"/>
      <c r="E118" s="104"/>
      <c r="F118" s="111"/>
      <c r="G118" s="111"/>
    </row>
    <row r="119" spans="1:7" ht="15" customHeight="1">
      <c r="A119" s="104"/>
      <c r="B119" s="104"/>
      <c r="C119" s="104"/>
      <c r="D119" s="16"/>
      <c r="E119" s="104"/>
      <c r="F119" s="111"/>
      <c r="G119" s="111"/>
    </row>
    <row r="120" spans="1:7" ht="15" customHeight="1">
      <c r="A120" s="104"/>
      <c r="B120" s="114"/>
      <c r="C120" s="114"/>
      <c r="D120" s="104"/>
      <c r="E120" s="104"/>
      <c r="F120" s="111"/>
      <c r="G120" s="111"/>
    </row>
    <row r="121" spans="1:7" ht="15" customHeight="1">
      <c r="A121" s="104"/>
      <c r="B121" s="114"/>
      <c r="C121" s="114"/>
      <c r="D121" s="114"/>
      <c r="E121" s="114"/>
      <c r="F121" s="114"/>
      <c r="G121" s="111"/>
    </row>
    <row r="122" spans="1:7" ht="15" customHeight="1">
      <c r="A122" s="122"/>
      <c r="B122" s="122"/>
      <c r="C122" s="122"/>
      <c r="D122" s="122"/>
      <c r="E122" s="122"/>
      <c r="F122" s="122"/>
      <c r="G122" s="115"/>
    </row>
    <row r="123" spans="1:7" ht="15" customHeight="1">
      <c r="A123" s="104"/>
      <c r="B123" s="123"/>
      <c r="C123" s="123"/>
      <c r="D123" s="123"/>
      <c r="E123" s="116"/>
      <c r="F123" s="104"/>
      <c r="G123" s="104"/>
    </row>
    <row r="124" spans="1:7" ht="15" customHeight="1">
      <c r="A124" s="104"/>
      <c r="B124" s="117"/>
      <c r="C124" s="117"/>
      <c r="D124" s="117"/>
      <c r="E124" s="116"/>
      <c r="F124" s="104"/>
      <c r="G124" s="104"/>
    </row>
    <row r="125" spans="1:7" ht="15" customHeight="1">
      <c r="A125" s="104"/>
      <c r="B125" s="118"/>
      <c r="C125" s="117"/>
      <c r="D125" s="117"/>
      <c r="E125" s="116"/>
      <c r="F125" s="113"/>
      <c r="G125" s="104"/>
    </row>
    <row r="126" spans="1:7" ht="15" customHeight="1">
      <c r="A126" s="104"/>
      <c r="B126" s="118"/>
      <c r="C126" s="117"/>
      <c r="D126" s="117"/>
      <c r="E126" s="116"/>
      <c r="F126" s="113"/>
      <c r="G126" s="111"/>
    </row>
  </sheetData>
  <mergeCells count="4">
    <mergeCell ref="A14:F14"/>
    <mergeCell ref="A78:B78"/>
    <mergeCell ref="A122:F122"/>
    <mergeCell ref="B123:D123"/>
  </mergeCells>
  <pageMargins left="0.7" right="0.7" top="0.75" bottom="0.75" header="0.3" footer="0.3"/>
  <pageSetup paperSize="9" scale="70" orientation="landscape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Aye Nyo-Repossess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dcterms:created xsi:type="dcterms:W3CDTF">2024-10-22T03:28:35Z</dcterms:created>
  <dcterms:modified xsi:type="dcterms:W3CDTF">2024-11-04T07:14:57Z</dcterms:modified>
</cp:coreProperties>
</file>