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19530" windowHeight="7080" activeTab="1"/>
  </bookViews>
  <sheets>
    <sheet name="U WIN NAING (1)" sheetId="1" r:id="rId1"/>
    <sheet name="U WIN NAING (RECONTRACT)" sheetId="2" r:id="rId2"/>
  </sheets>
  <definedNames>
    <definedName name="_xlnm.Print_Area" localSheetId="0">'U WIN NAING (1)'!$A$3:$F$76</definedName>
    <definedName name="_xlnm.Print_Area" localSheetId="1">'U WIN NAING (RECONTRACT)'!$A$3:$F$48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4" i="2" l="1"/>
  <c r="C57" i="2" s="1"/>
  <c r="E42" i="2"/>
  <c r="F13" i="2" s="1"/>
  <c r="C42" i="2"/>
  <c r="D38" i="2"/>
  <c r="H34" i="2"/>
  <c r="D34" i="2"/>
  <c r="D42" i="2" s="1"/>
  <c r="D26" i="2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16" i="2"/>
  <c r="F10" i="2"/>
  <c r="F9" i="2"/>
  <c r="F12" i="2" s="1"/>
  <c r="F14" i="2" s="1"/>
  <c r="E4" i="2"/>
  <c r="E70" i="1"/>
  <c r="D70" i="1"/>
  <c r="C70" i="1"/>
  <c r="D54" i="1"/>
  <c r="F11" i="1" s="1"/>
  <c r="D48" i="1"/>
  <c r="G42" i="1"/>
  <c r="H42" i="1" s="1"/>
  <c r="F26" i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13" i="1"/>
  <c r="F10" i="1"/>
  <c r="F9" i="1"/>
  <c r="E4" i="1"/>
  <c r="F12" i="1" l="1"/>
  <c r="F14" i="1" s="1"/>
</calcChain>
</file>

<file path=xl/sharedStrings.xml><?xml version="1.0" encoding="utf-8"?>
<sst xmlns="http://schemas.openxmlformats.org/spreadsheetml/2006/main" count="132" uniqueCount="73">
  <si>
    <t>Repossess Machine 22 JUN 24</t>
  </si>
  <si>
    <t>Change Machine</t>
  </si>
  <si>
    <t>Summary</t>
  </si>
  <si>
    <t>MMK</t>
  </si>
  <si>
    <t>Customer  Statement</t>
  </si>
  <si>
    <t>Invoice Amt</t>
  </si>
  <si>
    <t xml:space="preserve"> </t>
  </si>
  <si>
    <t>Interest  Amt</t>
  </si>
  <si>
    <t>Customer</t>
  </si>
  <si>
    <t>U WIN NAING</t>
  </si>
  <si>
    <t>Fine to Date</t>
  </si>
  <si>
    <t>Contact Person</t>
  </si>
  <si>
    <t>Total AR</t>
  </si>
  <si>
    <t>Salesman</t>
  </si>
  <si>
    <t>YE LIN HTUN</t>
  </si>
  <si>
    <t>Payment to Date</t>
  </si>
  <si>
    <t>CCO No</t>
  </si>
  <si>
    <t>UCCO/ATT/2023/05/006</t>
  </si>
  <si>
    <t>Total Payable</t>
  </si>
  <si>
    <t>INV No</t>
  </si>
  <si>
    <t>UINV/ATT/2023/005/197</t>
  </si>
  <si>
    <t xml:space="preserve">Overdue </t>
  </si>
  <si>
    <t>DO No</t>
  </si>
  <si>
    <t>GI/ATT/2023/05/009</t>
  </si>
  <si>
    <t>Future Due</t>
  </si>
  <si>
    <t>Fine  Rate</t>
  </si>
  <si>
    <t>Ph No</t>
  </si>
  <si>
    <t>09-779586447</t>
  </si>
  <si>
    <t>Address</t>
  </si>
  <si>
    <t>ရွာကလေးကျေးရွာ ၊ ဓနုဖြူမြို့နယ် ၊ ဧရာဝတီတိုင်း ။</t>
  </si>
  <si>
    <t>Contract No.</t>
  </si>
  <si>
    <t>WL/HS-419/2023</t>
  </si>
  <si>
    <t>1st lot of 1 Unit  ( CHINA DEUTZ FAHR TRACTOR CDF 60 HP Sr-'14555 , ROTARY TILLER 185cm Sr-'000002 )</t>
  </si>
  <si>
    <t xml:space="preserve"> Date</t>
  </si>
  <si>
    <t>Particular</t>
  </si>
  <si>
    <t>Installment Plan</t>
  </si>
  <si>
    <t>Due</t>
  </si>
  <si>
    <t>Paid</t>
  </si>
  <si>
    <t xml:space="preserve"> Bal: </t>
  </si>
  <si>
    <t>1 UNIT CHINA DEUTZ FAHR TRACTOR CDF 60 HP</t>
  </si>
  <si>
    <t>MILLION (ML) ROTARY TILLER 185cm</t>
  </si>
  <si>
    <t>Downpayment 35%</t>
  </si>
  <si>
    <t>5/16/2023 , 5/19/2023</t>
  </si>
  <si>
    <t>ATT-RV-23050040(1,000,000/-KS) , ATT-RV-23050051(8,990,000/-KS)</t>
  </si>
  <si>
    <t xml:space="preserve">Admin Fee </t>
  </si>
  <si>
    <t>1 MONTH AFTER DELIVERY 5% DP</t>
  </si>
  <si>
    <t>ATT-RV-23060034(1,400,000/-KS)</t>
  </si>
  <si>
    <t>Opening Amt</t>
  </si>
  <si>
    <t>6 MONTH AFTER DELIVERY</t>
  </si>
  <si>
    <t>INTEREST 16%</t>
  </si>
  <si>
    <t>FINE CALCULATE (23- NOV -23 TO 22-JUN-24 ) 7 Months</t>
  </si>
  <si>
    <t>12 MONTH AFTER DELIVERY</t>
  </si>
  <si>
    <t>FINE CALCULATE (23- MAY -24 TO 22- JUN -24 ) 1 Months</t>
  </si>
  <si>
    <t>18 MONTH AFTER DELIVERY</t>
  </si>
  <si>
    <t>24 MONTH AFTER DELIVERY</t>
  </si>
  <si>
    <t>Total</t>
  </si>
  <si>
    <t>Prepare By</t>
  </si>
  <si>
    <t xml:space="preserve">                                               Checked By         </t>
  </si>
  <si>
    <t>Confirmed By</t>
  </si>
  <si>
    <t>NYO MIN HAN</t>
  </si>
  <si>
    <t>MAUNG MAUNG,U</t>
  </si>
  <si>
    <t xml:space="preserve"> UINV/ATT/2024/10/025</t>
  </si>
  <si>
    <t>1st lot of 1 Unit  ( Madator MT 804 ,Field King ,Rotavator 200cm),SR.4075,'FKU 200 00002</t>
  </si>
  <si>
    <t>Downpayment 60%</t>
  </si>
  <si>
    <t>16-5-2023,19-5-2023-ATT-RV-23050040(1,000,000/-KS) , ATT-RV-23050051(8,990,000/-KS),20-6-2023 -ATT-RV-23060034(1,400,000/-KS),21-6-2024 -HQT -RV-2024-06-0650(3,000,000/-KS),15-10-24-HQT-RV-2024-10-0463 (9,600,000/-KS)</t>
  </si>
  <si>
    <t>Interest 12%</t>
  </si>
  <si>
    <t xml:space="preserve"> CHINA DEUTZ FAHR TRACTOR CDF 60 HP Sr-'14555 , ROTARY TILLER 185cm စက်မှ   (Madator MT 804 ,Field King ,Rotavator 200cm),SR.4075,'FKU 200 00002) သို့ ချိန်းပါသည်။</t>
  </si>
  <si>
    <t>OLD STATEMENT သွင်းငွေ</t>
  </si>
  <si>
    <t>ADMIN FEE</t>
  </si>
  <si>
    <t>စက်သိမ်းခ</t>
  </si>
  <si>
    <t>ကျန်ငွေ</t>
  </si>
  <si>
    <t>21-6-2024 -HQT -RV-2024-06-0650(3,000,000/-KS)</t>
  </si>
  <si>
    <t>15-10-24-HQT-RV-2024-10-0463 (9,600,000/-KS)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</si>
</sst>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0_);_(* \(#,##0.00\);_(* \-??_);_(@_)"/>
    <numFmt numFmtId="165" formatCode="_(* #,##0_);_(* \(#,##0\);_(* \-??_);_(@_)"/>
    <numFmt numFmtId="166" formatCode="mmmm\ d&quot;, &quot;yyyy"/>
    <numFmt numFmtId="167" formatCode="[$-409]d\-mmm\-yy;@"/>
    <numFmt numFmtId="168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 Light"/>
      <family val="1"/>
      <scheme val="major"/>
    </font>
    <font>
      <sz val="10"/>
      <color rgb="FFFF0000"/>
      <name val="Arial"/>
      <family val="2"/>
    </font>
    <font>
      <b/>
      <sz val="11"/>
      <color rgb="FF00B0F0"/>
      <name val="Calibri"/>
      <family val="2"/>
      <scheme val="minor"/>
    </font>
    <font>
      <sz val="10"/>
      <color rgb="FF00B0F0"/>
      <name val="Arial"/>
      <family val="2"/>
    </font>
    <font>
      <b/>
      <sz val="11"/>
      <color rgb="FF0070C0"/>
      <name val="Calibri"/>
      <family val="2"/>
      <scheme val="minor"/>
    </font>
    <font>
      <sz val="10"/>
      <color rgb="FF0070C0"/>
      <name val="Arial"/>
      <family val="2"/>
    </font>
    <font>
      <sz val="11"/>
      <color theme="1"/>
      <name val="Calibri Light"/>
      <family val="1"/>
      <scheme val="major"/>
    </font>
    <font>
      <b/>
      <sz val="10"/>
      <color theme="1"/>
      <name val="zawgyi1"/>
      <family val="2"/>
    </font>
    <font>
      <sz val="11"/>
      <color rgb="FF00B0F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name val="Calibri Light"/>
      <family val="1"/>
      <scheme val="major"/>
    </font>
    <font>
      <b/>
      <sz val="10"/>
      <name val="Arial"/>
      <family val="2"/>
    </font>
    <font>
      <b/>
      <sz val="11"/>
      <color rgb="FF00B050"/>
      <name val="Calibri Light"/>
      <family val="1"/>
      <scheme val="maj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70C0"/>
      <name val="Calibri Light"/>
      <family val="1"/>
      <scheme val="major"/>
    </font>
    <font>
      <sz val="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</cellStyleXfs>
  <cellXfs count="11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65" fontId="3" fillId="0" borderId="0" xfId="2" applyNumberFormat="1" applyFont="1" applyFill="1"/>
    <xf numFmtId="0" fontId="3" fillId="0" borderId="0" xfId="0" applyFont="1"/>
    <xf numFmtId="165" fontId="4" fillId="0" borderId="0" xfId="2" applyNumberFormat="1" applyFill="1"/>
    <xf numFmtId="0" fontId="5" fillId="2" borderId="1" xfId="0" applyFont="1" applyFill="1" applyBorder="1" applyAlignment="1">
      <alignment horizontal="center"/>
    </xf>
    <xf numFmtId="165" fontId="3" fillId="3" borderId="0" xfId="2" applyNumberFormat="1" applyFont="1" applyFill="1"/>
    <xf numFmtId="166" fontId="3" fillId="0" borderId="0" xfId="0" applyNumberFormat="1" applyFont="1" applyAlignment="1">
      <alignment horizontal="center"/>
    </xf>
    <xf numFmtId="165" fontId="4" fillId="0" borderId="0" xfId="2" applyNumberFormat="1" applyFill="1" applyProtection="1"/>
    <xf numFmtId="0" fontId="6" fillId="0" borderId="0" xfId="0" applyFont="1"/>
    <xf numFmtId="165" fontId="4" fillId="0" borderId="0" xfId="2" applyNumberFormat="1" applyFill="1" applyBorder="1" applyProtection="1">
      <protection hidden="1"/>
    </xf>
    <xf numFmtId="165" fontId="0" fillId="0" borderId="0" xfId="0" applyNumberFormat="1"/>
    <xf numFmtId="0" fontId="7" fillId="0" borderId="0" xfId="0" applyFont="1" applyAlignment="1">
      <alignment horizontal="center"/>
    </xf>
    <xf numFmtId="165" fontId="0" fillId="0" borderId="0" xfId="2" applyNumberFormat="1" applyFont="1" applyFill="1" applyBorder="1" applyAlignment="1">
      <alignment horizontal="right"/>
    </xf>
    <xf numFmtId="0" fontId="7" fillId="0" borderId="0" xfId="0" applyFont="1" applyAlignment="1">
      <alignment vertical="center"/>
    </xf>
    <xf numFmtId="165" fontId="4" fillId="0" borderId="0" xfId="2" applyNumberFormat="1" applyFill="1" applyBorder="1" applyAlignment="1" applyProtection="1">
      <alignment horizontal="right"/>
      <protection hidden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hidden="1"/>
    </xf>
    <xf numFmtId="0" fontId="8" fillId="0" borderId="0" xfId="0" quotePrefix="1" applyFont="1" applyAlignment="1" applyProtection="1">
      <alignment horizontal="left" vertical="center"/>
      <protection hidden="1"/>
    </xf>
    <xf numFmtId="165" fontId="0" fillId="0" borderId="0" xfId="2" applyNumberFormat="1" applyFont="1" applyFill="1" applyBorder="1" applyAlignment="1" applyProtection="1">
      <alignment horizontal="right"/>
      <protection hidden="1"/>
    </xf>
    <xf numFmtId="165" fontId="3" fillId="0" borderId="0" xfId="2" applyNumberFormat="1" applyFont="1" applyFill="1" applyAlignment="1"/>
    <xf numFmtId="0" fontId="8" fillId="0" borderId="0" xfId="0" applyFont="1" applyAlignment="1" applyProtection="1">
      <alignment horizontal="left"/>
      <protection hidden="1"/>
    </xf>
    <xf numFmtId="165" fontId="3" fillId="0" borderId="0" xfId="2" applyNumberFormat="1" applyFont="1" applyFill="1" applyBorder="1" applyAlignment="1"/>
    <xf numFmtId="0" fontId="3" fillId="0" borderId="2" xfId="0" applyFont="1" applyBorder="1" applyAlignment="1">
      <alignment horizontal="left"/>
    </xf>
    <xf numFmtId="165" fontId="4" fillId="0" borderId="2" xfId="2" applyNumberFormat="1" applyFill="1" applyBorder="1" applyAlignment="1" applyProtection="1">
      <alignment horizontal="left"/>
      <protection hidden="1"/>
    </xf>
    <xf numFmtId="0" fontId="3" fillId="0" borderId="0" xfId="0" quotePrefix="1" applyFont="1" applyAlignment="1">
      <alignment horizontal="left"/>
    </xf>
    <xf numFmtId="165" fontId="9" fillId="0" borderId="0" xfId="2" applyNumberFormat="1" applyFont="1" applyFill="1" applyBorder="1" applyProtection="1">
      <protection hidden="1"/>
    </xf>
    <xf numFmtId="0" fontId="10" fillId="4" borderId="0" xfId="0" applyFont="1" applyFill="1"/>
    <xf numFmtId="165" fontId="11" fillId="4" borderId="0" xfId="2" applyNumberFormat="1" applyFont="1" applyFill="1" applyBorder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9" fontId="3" fillId="0" borderId="0" xfId="0" applyNumberFormat="1" applyFont="1" applyAlignment="1" applyProtection="1">
      <alignment horizontal="left"/>
      <protection hidden="1"/>
    </xf>
    <xf numFmtId="0" fontId="12" fillId="0" borderId="0" xfId="0" applyFont="1"/>
    <xf numFmtId="165" fontId="13" fillId="0" borderId="0" xfId="2" applyNumberFormat="1" applyFont="1" applyFill="1" applyBorder="1" applyAlignment="1" applyProtection="1">
      <alignment horizontal="right"/>
      <protection hidden="1"/>
    </xf>
    <xf numFmtId="0" fontId="14" fillId="0" borderId="0" xfId="0" quotePrefix="1" applyFont="1" applyAlignment="1">
      <alignment vertical="center"/>
    </xf>
    <xf numFmtId="43" fontId="14" fillId="0" borderId="0" xfId="2" applyNumberFormat="1" applyFont="1" applyFill="1" applyBorder="1" applyAlignment="1">
      <alignment vertical="center"/>
    </xf>
    <xf numFmtId="0" fontId="14" fillId="0" borderId="0" xfId="0" quotePrefix="1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vertical="top" wrapText="1"/>
    </xf>
    <xf numFmtId="0" fontId="2" fillId="0" borderId="0" xfId="0" applyFont="1"/>
    <xf numFmtId="165" fontId="9" fillId="0" borderId="0" xfId="2" applyNumberFormat="1" applyFont="1" applyFill="1"/>
    <xf numFmtId="0" fontId="16" fillId="0" borderId="0" xfId="0" applyFont="1" applyAlignment="1" applyProtection="1">
      <alignment horizontal="left" vertical="center"/>
      <protection hidden="1"/>
    </xf>
    <xf numFmtId="0" fontId="17" fillId="0" borderId="0" xfId="0" applyFont="1"/>
    <xf numFmtId="165" fontId="17" fillId="0" borderId="0" xfId="0" applyNumberFormat="1" applyFont="1"/>
    <xf numFmtId="165" fontId="7" fillId="0" borderId="0" xfId="2" applyNumberFormat="1" applyFont="1" applyFill="1" applyBorder="1" applyAlignment="1" applyProtection="1">
      <alignment horizontal="center"/>
      <protection hidden="1"/>
    </xf>
    <xf numFmtId="0" fontId="0" fillId="0" borderId="0" xfId="0" quotePrefix="1"/>
    <xf numFmtId="165" fontId="4" fillId="0" borderId="0" xfId="2" applyNumberFormat="1" applyFill="1" applyAlignment="1" applyProtection="1"/>
    <xf numFmtId="0" fontId="7" fillId="0" borderId="3" xfId="0" applyFont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165" fontId="4" fillId="0" borderId="7" xfId="2" applyNumberForma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horizontal="center" vertical="center" wrapText="1"/>
      <protection hidden="1"/>
    </xf>
    <xf numFmtId="165" fontId="4" fillId="0" borderId="12" xfId="2" applyNumberFormat="1" applyFill="1" applyBorder="1" applyAlignment="1" applyProtection="1">
      <alignment horizontal="center" vertical="center"/>
      <protection hidden="1"/>
    </xf>
    <xf numFmtId="167" fontId="1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/>
    </xf>
    <xf numFmtId="165" fontId="7" fillId="0" borderId="13" xfId="2" applyNumberFormat="1" applyFont="1" applyFill="1" applyBorder="1" applyProtection="1">
      <protection hidden="1"/>
    </xf>
    <xf numFmtId="165" fontId="7" fillId="0" borderId="13" xfId="0" applyNumberFormat="1" applyFont="1" applyBorder="1" applyProtection="1">
      <protection hidden="1"/>
    </xf>
    <xf numFmtId="165" fontId="19" fillId="0" borderId="13" xfId="2" applyNumberFormat="1" applyFont="1" applyFill="1" applyBorder="1" applyProtection="1">
      <protection hidden="1"/>
    </xf>
    <xf numFmtId="167" fontId="1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165" fontId="7" fillId="0" borderId="1" xfId="0" applyNumberFormat="1" applyFont="1" applyBorder="1" applyProtection="1">
      <protection hidden="1"/>
    </xf>
    <xf numFmtId="165" fontId="19" fillId="0" borderId="1" xfId="2" applyNumberFormat="1" applyFont="1" applyFill="1" applyBorder="1" applyProtection="1">
      <protection hidden="1"/>
    </xf>
    <xf numFmtId="167" fontId="20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left"/>
    </xf>
    <xf numFmtId="165" fontId="21" fillId="0" borderId="1" xfId="0" applyNumberFormat="1" applyFont="1" applyBorder="1" applyProtection="1">
      <protection hidden="1"/>
    </xf>
    <xf numFmtId="168" fontId="18" fillId="0" borderId="1" xfId="2" applyNumberFormat="1" applyFont="1" applyFill="1" applyBorder="1" applyAlignment="1">
      <alignment horizontal="center" vertical="center"/>
    </xf>
    <xf numFmtId="165" fontId="3" fillId="0" borderId="1" xfId="0" applyNumberFormat="1" applyFont="1" applyBorder="1" applyProtection="1">
      <protection hidden="1"/>
    </xf>
    <xf numFmtId="165" fontId="22" fillId="0" borderId="1" xfId="0" applyNumberFormat="1" applyFont="1" applyBorder="1" applyProtection="1">
      <protection hidden="1"/>
    </xf>
    <xf numFmtId="167" fontId="23" fillId="0" borderId="1" xfId="0" applyNumberFormat="1" applyFont="1" applyBorder="1" applyAlignment="1">
      <alignment horizontal="center" vertical="center"/>
    </xf>
    <xf numFmtId="43" fontId="0" fillId="0" borderId="0" xfId="0" applyNumberFormat="1"/>
    <xf numFmtId="167" fontId="1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/>
    </xf>
    <xf numFmtId="165" fontId="7" fillId="0" borderId="1" xfId="0" applyNumberFormat="1" applyFont="1" applyFill="1" applyBorder="1" applyProtection="1">
      <protection hidden="1"/>
    </xf>
    <xf numFmtId="165" fontId="21" fillId="0" borderId="1" xfId="0" applyNumberFormat="1" applyFont="1" applyFill="1" applyBorder="1" applyProtection="1">
      <protection hidden="1"/>
    </xf>
    <xf numFmtId="165" fontId="0" fillId="3" borderId="0" xfId="0" applyNumberFormat="1" applyFill="1"/>
    <xf numFmtId="43" fontId="0" fillId="3" borderId="0" xfId="0" applyNumberFormat="1" applyFill="1"/>
    <xf numFmtId="0" fontId="0" fillId="3" borderId="0" xfId="0" applyFill="1"/>
    <xf numFmtId="165" fontId="0" fillId="0" borderId="0" xfId="0" applyNumberFormat="1" applyFill="1"/>
    <xf numFmtId="0" fontId="0" fillId="0" borderId="0" xfId="0" applyFill="1"/>
    <xf numFmtId="0" fontId="12" fillId="0" borderId="1" xfId="0" applyFont="1" applyBorder="1" applyAlignment="1">
      <alignment horizontal="left"/>
    </xf>
    <xf numFmtId="168" fontId="24" fillId="0" borderId="1" xfId="2" applyNumberFormat="1" applyFont="1" applyFill="1" applyBorder="1" applyAlignment="1">
      <alignment horizontal="center" vertical="center"/>
    </xf>
    <xf numFmtId="165" fontId="12" fillId="0" borderId="1" xfId="0" applyNumberFormat="1" applyFont="1" applyBorder="1" applyProtection="1">
      <protection hidden="1"/>
    </xf>
    <xf numFmtId="0" fontId="5" fillId="0" borderId="1" xfId="0" applyFont="1" applyFill="1" applyBorder="1" applyAlignment="1">
      <alignment horizontal="center"/>
    </xf>
    <xf numFmtId="167" fontId="23" fillId="0" borderId="14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left"/>
    </xf>
    <xf numFmtId="165" fontId="21" fillId="0" borderId="14" xfId="0" applyNumberFormat="1" applyFont="1" applyBorder="1" applyProtection="1">
      <protection hidden="1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5" fontId="7" fillId="0" borderId="17" xfId="2" applyNumberFormat="1" applyFont="1" applyFill="1" applyBorder="1" applyAlignment="1" applyProtection="1">
      <protection hidden="1"/>
    </xf>
    <xf numFmtId="165" fontId="7" fillId="0" borderId="18" xfId="2" applyNumberFormat="1" applyFont="1" applyFill="1" applyBorder="1" applyAlignment="1" applyProtection="1">
      <protection hidden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165" fontId="3" fillId="0" borderId="0" xfId="2" applyNumberFormat="1" applyFont="1" applyFill="1" applyProtection="1">
      <protection locked="0"/>
    </xf>
    <xf numFmtId="0" fontId="3" fillId="0" borderId="0" xfId="0" applyFont="1" applyProtection="1">
      <protection locked="0"/>
    </xf>
    <xf numFmtId="168" fontId="3" fillId="0" borderId="0" xfId="1" applyNumberFormat="1" applyFont="1" applyFill="1" applyProtection="1">
      <protection locked="0"/>
    </xf>
    <xf numFmtId="168" fontId="3" fillId="0" borderId="0" xfId="0" applyNumberFormat="1" applyFont="1" applyProtection="1">
      <protection locked="0"/>
    </xf>
    <xf numFmtId="168" fontId="3" fillId="0" borderId="0" xfId="0" applyNumberFormat="1" applyFont="1" applyFill="1" applyProtection="1">
      <protection locked="0"/>
    </xf>
    <xf numFmtId="0" fontId="3" fillId="0" borderId="0" xfId="0" applyFont="1" applyAlignment="1">
      <alignment horizontal="right" vertical="center"/>
    </xf>
    <xf numFmtId="0" fontId="8" fillId="0" borderId="0" xfId="0" quotePrefix="1" applyFon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8" fontId="0" fillId="0" borderId="0" xfId="0" applyNumberFormat="1"/>
    <xf numFmtId="165" fontId="25" fillId="3" borderId="0" xfId="2" applyNumberFormat="1" applyFont="1" applyFill="1" applyAlignment="1">
      <alignment horizontal="center"/>
    </xf>
    <xf numFmtId="168" fontId="0" fillId="0" borderId="0" xfId="1" applyNumberFormat="1" applyFont="1"/>
    <xf numFmtId="168" fontId="0" fillId="0" borderId="19" xfId="1" applyNumberFormat="1" applyFont="1" applyBorder="1"/>
    <xf numFmtId="168" fontId="0" fillId="3" borderId="0" xfId="1" applyNumberFormat="1" applyFont="1" applyFill="1"/>
    <xf numFmtId="168" fontId="0" fillId="3" borderId="19" xfId="1" applyNumberFormat="1" applyFont="1" applyFill="1" applyBorder="1"/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2</xdr:row>
      <xdr:rowOff>9525</xdr:rowOff>
    </xdr:from>
    <xdr:ext cx="1104900" cy="1095375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90525"/>
          <a:ext cx="1104900" cy="109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2</xdr:row>
      <xdr:rowOff>9525</xdr:rowOff>
    </xdr:from>
    <xdr:ext cx="1104900" cy="1095375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90525"/>
          <a:ext cx="1104900" cy="109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31" zoomScaleNormal="100" workbookViewId="0">
      <selection activeCell="B41" sqref="B41"/>
    </sheetView>
  </sheetViews>
  <sheetFormatPr defaultColWidth="9.140625" defaultRowHeight="15"/>
  <cols>
    <col min="1" max="1" width="13.28515625" style="103" customWidth="1"/>
    <col min="2" max="2" width="58.42578125" customWidth="1"/>
    <col min="3" max="3" width="20.140625" customWidth="1"/>
    <col min="4" max="4" width="11.5703125" bestFit="1" customWidth="1"/>
    <col min="5" max="5" width="18.140625" bestFit="1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>
      <c r="A1" s="1"/>
      <c r="B1" s="2"/>
      <c r="C1" s="3"/>
      <c r="D1" s="4"/>
      <c r="E1" s="4"/>
      <c r="F1" s="5"/>
    </row>
    <row r="2" spans="1:7">
      <c r="A2" s="1"/>
      <c r="B2" s="2"/>
      <c r="C2" s="3"/>
      <c r="D2" s="4"/>
      <c r="E2" s="4"/>
      <c r="F2" s="5"/>
    </row>
    <row r="3" spans="1:7" ht="18.75">
      <c r="A3" s="1"/>
      <c r="B3" s="6" t="s">
        <v>0</v>
      </c>
      <c r="C3" s="7" t="s">
        <v>1</v>
      </c>
      <c r="D3" s="4"/>
      <c r="E3" s="4"/>
      <c r="F3" s="5"/>
    </row>
    <row r="4" spans="1:7">
      <c r="A4" s="1"/>
      <c r="B4" s="2"/>
      <c r="C4" s="3"/>
      <c r="D4" s="4"/>
      <c r="E4" s="8">
        <f ca="1">TODAY()</f>
        <v>45649</v>
      </c>
      <c r="F4" s="9">
        <v>-1</v>
      </c>
    </row>
    <row r="5" spans="1:7">
      <c r="A5" s="1"/>
      <c r="C5" s="3"/>
      <c r="D5" s="4"/>
      <c r="E5" s="8"/>
      <c r="F5" s="9"/>
    </row>
    <row r="6" spans="1:7">
      <c r="A6" s="1"/>
      <c r="B6" s="2"/>
      <c r="C6" s="3"/>
      <c r="D6" s="4"/>
      <c r="E6" s="10"/>
      <c r="F6" s="11"/>
      <c r="G6" s="12"/>
    </row>
    <row r="7" spans="1:7">
      <c r="A7" s="1"/>
      <c r="B7" s="2"/>
      <c r="C7" s="3"/>
      <c r="D7" s="4"/>
      <c r="E7" s="4"/>
      <c r="F7" s="5"/>
    </row>
    <row r="8" spans="1:7">
      <c r="A8" s="1"/>
      <c r="B8" s="2"/>
      <c r="C8" s="3"/>
      <c r="D8" s="4"/>
      <c r="E8" s="13" t="s">
        <v>2</v>
      </c>
      <c r="F8" s="14" t="s">
        <v>3</v>
      </c>
    </row>
    <row r="9" spans="1:7">
      <c r="A9" s="15" t="s">
        <v>4</v>
      </c>
      <c r="B9" s="15"/>
      <c r="C9" s="3"/>
      <c r="D9" s="4"/>
      <c r="E9" s="4" t="s">
        <v>5</v>
      </c>
      <c r="F9" s="16">
        <f>D26+D27+D28+D30</f>
        <v>28000000</v>
      </c>
    </row>
    <row r="10" spans="1:7">
      <c r="A10" s="17"/>
      <c r="B10" s="2" t="s">
        <v>6</v>
      </c>
      <c r="C10" s="3"/>
      <c r="D10" s="4"/>
      <c r="E10" s="4" t="s">
        <v>7</v>
      </c>
      <c r="F10" s="16">
        <f>D35+D46+D52+D59+D65</f>
        <v>2878000</v>
      </c>
    </row>
    <row r="11" spans="1:7">
      <c r="A11" s="18" t="s">
        <v>8</v>
      </c>
      <c r="B11" s="19" t="s">
        <v>9</v>
      </c>
      <c r="C11" s="3"/>
      <c r="D11" s="4"/>
      <c r="E11" s="4" t="s">
        <v>10</v>
      </c>
      <c r="F11" s="20">
        <f>D48+D54</f>
        <v>1948800</v>
      </c>
    </row>
    <row r="12" spans="1:7">
      <c r="A12" s="18" t="s">
        <v>11</v>
      </c>
      <c r="B12" s="19" t="s">
        <v>9</v>
      </c>
      <c r="C12" s="21"/>
      <c r="D12" s="4"/>
      <c r="E12" s="4" t="s">
        <v>12</v>
      </c>
      <c r="F12" s="16">
        <f>SUM(F9:F11)</f>
        <v>32826800</v>
      </c>
    </row>
    <row r="13" spans="1:7">
      <c r="A13" s="18" t="s">
        <v>13</v>
      </c>
      <c r="B13" s="22" t="s">
        <v>14</v>
      </c>
      <c r="C13" s="21"/>
      <c r="D13" s="4"/>
      <c r="E13" s="4" t="s">
        <v>15</v>
      </c>
      <c r="F13" s="16">
        <f>E70</f>
        <v>32826800</v>
      </c>
    </row>
    <row r="14" spans="1:7" ht="15.75" thickBot="1">
      <c r="A14" s="18" t="s">
        <v>16</v>
      </c>
      <c r="B14" s="2" t="s">
        <v>17</v>
      </c>
      <c r="C14" s="23"/>
      <c r="D14" s="4"/>
      <c r="E14" s="24" t="s">
        <v>18</v>
      </c>
      <c r="F14" s="25">
        <f>+F12-F13</f>
        <v>0</v>
      </c>
    </row>
    <row r="15" spans="1:7" ht="15.75" thickTop="1">
      <c r="A15" s="18" t="s">
        <v>19</v>
      </c>
      <c r="B15" s="26" t="s">
        <v>20</v>
      </c>
      <c r="C15" s="23"/>
      <c r="D15" s="4"/>
      <c r="E15" s="10" t="s">
        <v>21</v>
      </c>
      <c r="F15" s="27">
        <v>0</v>
      </c>
    </row>
    <row r="16" spans="1:7">
      <c r="A16" s="18" t="s">
        <v>22</v>
      </c>
      <c r="B16" s="2" t="s">
        <v>23</v>
      </c>
      <c r="C16" s="23"/>
      <c r="D16" s="4"/>
      <c r="E16" s="28" t="s">
        <v>24</v>
      </c>
      <c r="F16" s="29">
        <v>0</v>
      </c>
    </row>
    <row r="17" spans="1:9">
      <c r="A17" s="30" t="s">
        <v>25</v>
      </c>
      <c r="B17" s="31">
        <v>0.05</v>
      </c>
      <c r="C17" s="23"/>
      <c r="D17" s="4"/>
      <c r="E17" s="32" t="s">
        <v>10</v>
      </c>
      <c r="F17" s="33">
        <v>0</v>
      </c>
    </row>
    <row r="18" spans="1:9">
      <c r="A18" s="30" t="s">
        <v>26</v>
      </c>
      <c r="B18" s="34" t="s">
        <v>27</v>
      </c>
      <c r="C18" s="35"/>
      <c r="D18" s="4"/>
    </row>
    <row r="19" spans="1:9" ht="20.25" customHeight="1">
      <c r="A19" s="30" t="s">
        <v>28</v>
      </c>
      <c r="B19" s="36" t="s">
        <v>29</v>
      </c>
      <c r="C19" s="35"/>
      <c r="D19" s="4"/>
      <c r="E19" s="4"/>
      <c r="F19" s="5"/>
    </row>
    <row r="20" spans="1:9" ht="14.25" customHeight="1">
      <c r="A20" s="17" t="s">
        <v>30</v>
      </c>
      <c r="B20" s="37" t="s">
        <v>31</v>
      </c>
      <c r="C20" s="38"/>
      <c r="D20" s="38"/>
      <c r="E20" s="39"/>
      <c r="F20" s="40"/>
    </row>
    <row r="21" spans="1:9" ht="14.25" customHeight="1">
      <c r="A21" s="30"/>
      <c r="B21" s="41"/>
      <c r="C21" s="38"/>
      <c r="D21" s="38"/>
      <c r="E21" s="42"/>
      <c r="F21" s="43"/>
    </row>
    <row r="22" spans="1:9">
      <c r="A22" s="44" t="s">
        <v>32</v>
      </c>
      <c r="B22" s="44"/>
      <c r="C22" s="44"/>
      <c r="D22" s="44"/>
      <c r="E22" s="44"/>
      <c r="F22" s="44"/>
      <c r="G22" s="45"/>
    </row>
    <row r="23" spans="1:9" ht="15.75" thickBot="1">
      <c r="A23" s="1"/>
      <c r="B23" s="44"/>
      <c r="C23" s="44"/>
      <c r="D23" s="44"/>
      <c r="E23" s="44"/>
      <c r="F23" s="46"/>
    </row>
    <row r="24" spans="1:9">
      <c r="A24" s="47" t="s">
        <v>33</v>
      </c>
      <c r="B24" s="48" t="s">
        <v>34</v>
      </c>
      <c r="C24" s="49" t="s">
        <v>35</v>
      </c>
      <c r="D24" s="50" t="s">
        <v>36</v>
      </c>
      <c r="E24" s="50" t="s">
        <v>37</v>
      </c>
      <c r="F24" s="51" t="s">
        <v>38</v>
      </c>
    </row>
    <row r="25" spans="1:9" ht="15.75" thickBot="1">
      <c r="A25" s="52"/>
      <c r="B25" s="53"/>
      <c r="C25" s="54"/>
      <c r="D25" s="55"/>
      <c r="E25" s="55"/>
      <c r="F25" s="56"/>
    </row>
    <row r="26" spans="1:9">
      <c r="A26" s="57">
        <v>45069</v>
      </c>
      <c r="B26" s="58" t="s">
        <v>39</v>
      </c>
      <c r="C26" s="59"/>
      <c r="D26" s="59">
        <v>26000000</v>
      </c>
      <c r="E26" s="60"/>
      <c r="F26" s="61">
        <f>D26-E26</f>
        <v>26000000</v>
      </c>
    </row>
    <row r="27" spans="1:9">
      <c r="A27" s="62"/>
      <c r="B27" s="63" t="s">
        <v>40</v>
      </c>
      <c r="C27" s="64"/>
      <c r="D27" s="64">
        <v>2000000</v>
      </c>
      <c r="E27" s="64"/>
      <c r="F27" s="65">
        <f>F26+D27-E27</f>
        <v>28000000</v>
      </c>
      <c r="H27" s="12"/>
      <c r="I27" s="12"/>
    </row>
    <row r="28" spans="1:9">
      <c r="A28" s="62"/>
      <c r="B28" s="63"/>
      <c r="C28" s="64"/>
      <c r="D28" s="64"/>
      <c r="E28" s="64"/>
      <c r="F28" s="65">
        <f>F27+D28-E28</f>
        <v>28000000</v>
      </c>
      <c r="H28" s="12"/>
      <c r="I28" s="12"/>
    </row>
    <row r="29" spans="1:9">
      <c r="A29" s="62"/>
      <c r="B29" s="63"/>
      <c r="C29" s="64"/>
      <c r="D29" s="64"/>
      <c r="E29" s="64"/>
      <c r="F29" s="65">
        <f t="shared" ref="F29:F69" si="0">F28+D29-E29</f>
        <v>28000000</v>
      </c>
      <c r="H29" s="12"/>
      <c r="I29" s="12"/>
    </row>
    <row r="30" spans="1:9">
      <c r="A30" s="62"/>
      <c r="B30" s="63"/>
      <c r="C30" s="64"/>
      <c r="D30" s="64"/>
      <c r="E30" s="64"/>
      <c r="F30" s="65">
        <f t="shared" si="0"/>
        <v>28000000</v>
      </c>
      <c r="H30" s="12"/>
      <c r="I30" s="12"/>
    </row>
    <row r="31" spans="1:9">
      <c r="A31" s="62">
        <v>45069</v>
      </c>
      <c r="B31" s="63" t="s">
        <v>41</v>
      </c>
      <c r="C31" s="64">
        <v>9800000</v>
      </c>
      <c r="D31" s="64"/>
      <c r="E31" s="64"/>
      <c r="F31" s="65">
        <f t="shared" si="0"/>
        <v>28000000</v>
      </c>
      <c r="H31" s="12"/>
      <c r="I31" s="12"/>
    </row>
    <row r="32" spans="1:9">
      <c r="A32" s="66" t="s">
        <v>42</v>
      </c>
      <c r="B32" s="67" t="s">
        <v>43</v>
      </c>
      <c r="C32" s="64"/>
      <c r="D32" s="64"/>
      <c r="E32" s="68">
        <v>9800000</v>
      </c>
      <c r="F32" s="65">
        <f>F31+D32-E32</f>
        <v>18200000</v>
      </c>
      <c r="H32" s="12"/>
      <c r="I32" s="12"/>
    </row>
    <row r="33" spans="1:10">
      <c r="A33" s="62"/>
      <c r="B33" s="63"/>
      <c r="C33" s="64"/>
      <c r="D33" s="64"/>
      <c r="E33" s="64"/>
      <c r="F33" s="65">
        <f t="shared" si="0"/>
        <v>18200000</v>
      </c>
      <c r="H33" s="12"/>
      <c r="I33" s="12"/>
    </row>
    <row r="34" spans="1:10">
      <c r="A34" s="62"/>
      <c r="B34" s="63"/>
      <c r="C34" s="69"/>
      <c r="D34" s="70"/>
      <c r="E34" s="68"/>
      <c r="F34" s="65">
        <f t="shared" si="0"/>
        <v>18200000</v>
      </c>
      <c r="H34" s="12"/>
      <c r="I34" s="12"/>
    </row>
    <row r="35" spans="1:10">
      <c r="A35" s="62">
        <v>45069</v>
      </c>
      <c r="B35" s="63" t="s">
        <v>44</v>
      </c>
      <c r="C35" s="64"/>
      <c r="D35" s="64">
        <v>190000</v>
      </c>
      <c r="E35" s="68"/>
      <c r="F35" s="65">
        <f>F34+D35-E35</f>
        <v>18390000</v>
      </c>
      <c r="H35" s="12"/>
      <c r="I35" s="12"/>
      <c r="J35" s="12"/>
    </row>
    <row r="36" spans="1:10">
      <c r="A36" s="66" t="s">
        <v>42</v>
      </c>
      <c r="B36" s="67" t="s">
        <v>43</v>
      </c>
      <c r="C36" s="71"/>
      <c r="D36" s="70"/>
      <c r="E36" s="68">
        <v>190000</v>
      </c>
      <c r="F36" s="65">
        <f t="shared" si="0"/>
        <v>18200000</v>
      </c>
      <c r="H36" s="12"/>
      <c r="I36" s="12"/>
      <c r="J36" s="12"/>
    </row>
    <row r="37" spans="1:10">
      <c r="A37" s="62"/>
      <c r="B37" s="63"/>
      <c r="C37" s="69"/>
      <c r="D37" s="69"/>
      <c r="E37" s="68"/>
      <c r="F37" s="65">
        <f t="shared" si="0"/>
        <v>18200000</v>
      </c>
      <c r="H37" s="12"/>
      <c r="I37" s="12"/>
      <c r="J37" s="12"/>
    </row>
    <row r="38" spans="1:10" ht="15.75">
      <c r="A38" s="72"/>
      <c r="B38" s="67"/>
      <c r="C38" s="71"/>
      <c r="D38" s="70"/>
      <c r="E38" s="68"/>
      <c r="F38" s="65">
        <f t="shared" si="0"/>
        <v>18200000</v>
      </c>
      <c r="H38" s="12"/>
      <c r="I38" s="12"/>
      <c r="J38" s="12"/>
    </row>
    <row r="39" spans="1:10" ht="15.75">
      <c r="A39" s="72"/>
      <c r="B39" s="67"/>
      <c r="C39" s="71"/>
      <c r="D39" s="70"/>
      <c r="E39" s="68"/>
      <c r="F39" s="65">
        <f t="shared" si="0"/>
        <v>18200000</v>
      </c>
      <c r="H39" s="12"/>
      <c r="I39" s="12"/>
      <c r="J39" s="12"/>
    </row>
    <row r="40" spans="1:10">
      <c r="A40" s="62">
        <v>45099</v>
      </c>
      <c r="B40" s="63" t="s">
        <v>45</v>
      </c>
      <c r="C40" s="64">
        <v>1400000</v>
      </c>
      <c r="D40" s="64"/>
      <c r="E40" s="68"/>
      <c r="F40" s="65">
        <f t="shared" si="0"/>
        <v>18200000</v>
      </c>
      <c r="H40" s="12"/>
      <c r="J40" s="12"/>
    </row>
    <row r="41" spans="1:10">
      <c r="A41" s="66">
        <v>45097</v>
      </c>
      <c r="B41" s="67" t="s">
        <v>46</v>
      </c>
      <c r="C41" s="69"/>
      <c r="D41" s="64"/>
      <c r="E41" s="68">
        <v>1400000</v>
      </c>
      <c r="F41" s="65">
        <f t="shared" si="0"/>
        <v>16800000</v>
      </c>
      <c r="G41" s="73"/>
      <c r="H41" s="12"/>
      <c r="J41" s="12"/>
    </row>
    <row r="42" spans="1:10" s="82" customFormat="1">
      <c r="A42" s="74"/>
      <c r="B42" s="75"/>
      <c r="C42" s="69"/>
      <c r="D42" s="76"/>
      <c r="E42" s="77"/>
      <c r="F42" s="65">
        <f t="shared" si="0"/>
        <v>16800000</v>
      </c>
      <c r="G42" s="78">
        <f>C43+D46+C50+D52+C56+D59+C62+D65</f>
        <v>19488000</v>
      </c>
      <c r="H42" s="79">
        <f>G42/3630</f>
        <v>5368.5950413223145</v>
      </c>
      <c r="I42" s="80" t="s">
        <v>47</v>
      </c>
      <c r="J42" s="81"/>
    </row>
    <row r="43" spans="1:10">
      <c r="A43" s="62">
        <v>45252</v>
      </c>
      <c r="B43" s="63" t="s">
        <v>48</v>
      </c>
      <c r="C43" s="64">
        <v>4200000</v>
      </c>
      <c r="D43" s="64"/>
      <c r="E43" s="68"/>
      <c r="F43" s="65">
        <f t="shared" si="0"/>
        <v>16800000</v>
      </c>
      <c r="H43" s="12"/>
      <c r="J43" s="12"/>
    </row>
    <row r="44" spans="1:10">
      <c r="A44" s="62"/>
      <c r="B44" s="63"/>
      <c r="C44" s="69"/>
      <c r="D44" s="64"/>
      <c r="E44" s="68"/>
      <c r="F44" s="65">
        <f t="shared" si="0"/>
        <v>16800000</v>
      </c>
      <c r="H44" s="12"/>
      <c r="J44" s="12"/>
    </row>
    <row r="45" spans="1:10">
      <c r="A45" s="62"/>
      <c r="B45" s="63"/>
      <c r="C45" s="69"/>
      <c r="D45" s="64"/>
      <c r="E45" s="68"/>
      <c r="F45" s="65">
        <f t="shared" si="0"/>
        <v>16800000</v>
      </c>
      <c r="H45" s="12"/>
      <c r="J45" s="12"/>
    </row>
    <row r="46" spans="1:10">
      <c r="A46" s="62">
        <v>45252</v>
      </c>
      <c r="B46" s="63" t="s">
        <v>49</v>
      </c>
      <c r="C46" s="69"/>
      <c r="D46" s="69">
        <v>672000</v>
      </c>
      <c r="E46" s="68"/>
      <c r="F46" s="65">
        <f t="shared" si="0"/>
        <v>17472000</v>
      </c>
      <c r="H46" s="12"/>
      <c r="J46" s="12"/>
    </row>
    <row r="47" spans="1:10">
      <c r="A47" s="62"/>
      <c r="B47" s="63"/>
      <c r="C47" s="69"/>
      <c r="D47" s="69"/>
      <c r="E47" s="68"/>
      <c r="F47" s="65">
        <f t="shared" si="0"/>
        <v>17472000</v>
      </c>
      <c r="H47" s="12"/>
      <c r="J47" s="12"/>
    </row>
    <row r="48" spans="1:10">
      <c r="A48" s="62"/>
      <c r="B48" s="83" t="s">
        <v>50</v>
      </c>
      <c r="C48" s="84"/>
      <c r="D48" s="85">
        <f>(C43+D46)*5%*7</f>
        <v>1705200</v>
      </c>
      <c r="E48" s="68"/>
      <c r="F48" s="65">
        <f t="shared" si="0"/>
        <v>19177200</v>
      </c>
      <c r="H48" s="12"/>
      <c r="J48" s="12"/>
    </row>
    <row r="49" spans="1:10">
      <c r="A49" s="62"/>
      <c r="B49" s="63"/>
      <c r="C49" s="69"/>
      <c r="D49" s="64"/>
      <c r="E49" s="68"/>
      <c r="F49" s="65">
        <f t="shared" si="0"/>
        <v>19177200</v>
      </c>
      <c r="H49" s="12"/>
      <c r="J49" s="12"/>
    </row>
    <row r="50" spans="1:10">
      <c r="A50" s="62">
        <v>45434</v>
      </c>
      <c r="B50" s="63" t="s">
        <v>51</v>
      </c>
      <c r="C50" s="64">
        <v>4200000</v>
      </c>
      <c r="D50" s="64"/>
      <c r="E50" s="68"/>
      <c r="F50" s="65">
        <f t="shared" si="0"/>
        <v>19177200</v>
      </c>
      <c r="H50" s="12"/>
      <c r="J50" s="12"/>
    </row>
    <row r="51" spans="1:10">
      <c r="A51" s="62"/>
      <c r="B51" s="63"/>
      <c r="C51" s="69"/>
      <c r="D51" s="64"/>
      <c r="E51" s="68"/>
      <c r="F51" s="65">
        <f t="shared" si="0"/>
        <v>19177200</v>
      </c>
      <c r="H51" s="12"/>
      <c r="J51" s="12"/>
    </row>
    <row r="52" spans="1:10">
      <c r="A52" s="62">
        <v>45434</v>
      </c>
      <c r="B52" s="63" t="s">
        <v>49</v>
      </c>
      <c r="C52" s="69"/>
      <c r="D52" s="69">
        <v>672000</v>
      </c>
      <c r="E52" s="68"/>
      <c r="F52" s="65">
        <f t="shared" si="0"/>
        <v>19849200</v>
      </c>
      <c r="H52" s="12"/>
      <c r="J52" s="12"/>
    </row>
    <row r="53" spans="1:10">
      <c r="A53" s="62"/>
      <c r="B53" s="63"/>
      <c r="C53" s="69"/>
      <c r="D53" s="69"/>
      <c r="E53" s="68"/>
      <c r="F53" s="65">
        <f t="shared" si="0"/>
        <v>19849200</v>
      </c>
      <c r="H53" s="12"/>
      <c r="J53" s="12"/>
    </row>
    <row r="54" spans="1:10">
      <c r="A54" s="62"/>
      <c r="B54" s="83" t="s">
        <v>52</v>
      </c>
      <c r="C54" s="69"/>
      <c r="D54" s="85">
        <f>(C50+D52)*5%*1</f>
        <v>243600</v>
      </c>
      <c r="E54" s="68"/>
      <c r="F54" s="65">
        <f t="shared" si="0"/>
        <v>20092800</v>
      </c>
      <c r="H54" s="12"/>
      <c r="J54" s="12"/>
    </row>
    <row r="55" spans="1:10" s="82" customFormat="1" ht="18.75">
      <c r="A55" s="74"/>
      <c r="B55" s="86"/>
      <c r="C55" s="69"/>
      <c r="D55" s="76"/>
      <c r="E55" s="77"/>
      <c r="F55" s="65">
        <f t="shared" si="0"/>
        <v>20092800</v>
      </c>
      <c r="H55" s="81"/>
      <c r="J55" s="81"/>
    </row>
    <row r="56" spans="1:10">
      <c r="A56" s="62">
        <v>45618</v>
      </c>
      <c r="B56" s="63" t="s">
        <v>53</v>
      </c>
      <c r="C56" s="64">
        <v>4200000</v>
      </c>
      <c r="D56" s="64"/>
      <c r="E56" s="68"/>
      <c r="F56" s="65">
        <f t="shared" si="0"/>
        <v>20092800</v>
      </c>
      <c r="H56" s="12"/>
      <c r="J56" s="12"/>
    </row>
    <row r="57" spans="1:10">
      <c r="A57" s="62"/>
      <c r="B57" s="63"/>
      <c r="C57" s="69"/>
      <c r="D57" s="64"/>
      <c r="E57" s="68"/>
      <c r="F57" s="65">
        <f t="shared" si="0"/>
        <v>20092800</v>
      </c>
      <c r="H57" s="12"/>
      <c r="J57" s="12"/>
    </row>
    <row r="58" spans="1:10">
      <c r="A58" s="62"/>
      <c r="B58" s="63"/>
      <c r="C58" s="69"/>
      <c r="D58" s="64"/>
      <c r="E58" s="68"/>
      <c r="F58" s="65">
        <f t="shared" si="0"/>
        <v>20092800</v>
      </c>
      <c r="H58" s="12"/>
      <c r="I58" s="12"/>
      <c r="J58" s="12"/>
    </row>
    <row r="59" spans="1:10">
      <c r="A59" s="62">
        <v>45618</v>
      </c>
      <c r="B59" s="63" t="s">
        <v>49</v>
      </c>
      <c r="C59" s="69"/>
      <c r="D59" s="69">
        <v>672000</v>
      </c>
      <c r="E59" s="68"/>
      <c r="F59" s="65">
        <f t="shared" si="0"/>
        <v>20764800</v>
      </c>
      <c r="H59" s="12"/>
      <c r="I59" s="12"/>
      <c r="J59" s="12"/>
    </row>
    <row r="60" spans="1:10">
      <c r="A60" s="62"/>
      <c r="B60" s="63"/>
      <c r="C60" s="69"/>
      <c r="D60" s="64"/>
      <c r="E60" s="68"/>
      <c r="F60" s="65">
        <f t="shared" si="0"/>
        <v>20764800</v>
      </c>
      <c r="H60" s="12"/>
      <c r="I60" s="12"/>
      <c r="J60" s="12"/>
    </row>
    <row r="61" spans="1:10">
      <c r="A61" s="62"/>
      <c r="B61" s="63"/>
      <c r="C61" s="69"/>
      <c r="D61" s="64"/>
      <c r="E61" s="68"/>
      <c r="F61" s="65">
        <f t="shared" si="0"/>
        <v>20764800</v>
      </c>
      <c r="H61" s="12"/>
      <c r="I61" s="12"/>
      <c r="J61" s="12"/>
    </row>
    <row r="62" spans="1:10">
      <c r="A62" s="62">
        <v>45799</v>
      </c>
      <c r="B62" s="63" t="s">
        <v>54</v>
      </c>
      <c r="C62" s="64">
        <v>4200000</v>
      </c>
      <c r="D62" s="64"/>
      <c r="E62" s="68"/>
      <c r="F62" s="65">
        <f t="shared" si="0"/>
        <v>20764800</v>
      </c>
      <c r="H62" s="12"/>
      <c r="I62" s="12"/>
      <c r="J62" s="12"/>
    </row>
    <row r="63" spans="1:10">
      <c r="A63" s="62"/>
      <c r="B63" s="63"/>
      <c r="C63" s="69"/>
      <c r="D63" s="64"/>
      <c r="E63" s="68"/>
      <c r="F63" s="65">
        <f t="shared" si="0"/>
        <v>20764800</v>
      </c>
      <c r="H63" s="12"/>
      <c r="I63" s="12"/>
      <c r="J63" s="12"/>
    </row>
    <row r="64" spans="1:10">
      <c r="A64" s="62"/>
      <c r="B64" s="63"/>
      <c r="C64" s="69"/>
      <c r="D64" s="64"/>
      <c r="E64" s="68"/>
      <c r="F64" s="65">
        <f t="shared" si="0"/>
        <v>20764800</v>
      </c>
      <c r="H64" s="12"/>
      <c r="I64" s="12"/>
      <c r="J64" s="12"/>
    </row>
    <row r="65" spans="1:10">
      <c r="A65" s="62">
        <v>45799</v>
      </c>
      <c r="B65" s="63" t="s">
        <v>49</v>
      </c>
      <c r="C65" s="69"/>
      <c r="D65" s="69">
        <v>672000</v>
      </c>
      <c r="E65" s="68"/>
      <c r="F65" s="65">
        <f t="shared" si="0"/>
        <v>21436800</v>
      </c>
      <c r="H65" s="12"/>
      <c r="I65" s="12"/>
      <c r="J65" s="12"/>
    </row>
    <row r="66" spans="1:10">
      <c r="A66" s="62"/>
      <c r="B66" s="63"/>
      <c r="C66" s="69"/>
      <c r="D66" s="64"/>
      <c r="E66" s="68"/>
      <c r="F66" s="65">
        <f t="shared" si="0"/>
        <v>21436800</v>
      </c>
      <c r="H66" s="12"/>
      <c r="I66" s="12"/>
      <c r="J66" s="12"/>
    </row>
    <row r="67" spans="1:10" ht="18.75">
      <c r="A67" s="62"/>
      <c r="B67" s="6" t="s">
        <v>0</v>
      </c>
      <c r="C67" s="69"/>
      <c r="D67" s="64"/>
      <c r="E67" s="69">
        <v>21436800</v>
      </c>
      <c r="F67" s="65">
        <f t="shared" si="0"/>
        <v>0</v>
      </c>
      <c r="H67" s="12"/>
      <c r="I67" s="12"/>
      <c r="J67" s="12"/>
    </row>
    <row r="68" spans="1:10" ht="15.75">
      <c r="A68" s="72"/>
      <c r="B68" s="67"/>
      <c r="C68" s="68"/>
      <c r="D68" s="68"/>
      <c r="E68" s="68"/>
      <c r="F68" s="65">
        <f t="shared" si="0"/>
        <v>0</v>
      </c>
      <c r="H68" s="12"/>
      <c r="I68" s="12"/>
    </row>
    <row r="69" spans="1:10" ht="16.5" thickBot="1">
      <c r="A69" s="87"/>
      <c r="B69" s="88"/>
      <c r="C69" s="89"/>
      <c r="D69" s="89"/>
      <c r="E69" s="89"/>
      <c r="F69" s="65">
        <f t="shared" si="0"/>
        <v>0</v>
      </c>
      <c r="H69" s="12"/>
      <c r="I69" s="12"/>
    </row>
    <row r="70" spans="1:10" ht="15.75" thickBot="1">
      <c r="A70" s="90" t="s">
        <v>55</v>
      </c>
      <c r="B70" s="91"/>
      <c r="C70" s="92">
        <f>SUM(C27:C69)</f>
        <v>28000000</v>
      </c>
      <c r="D70" s="93">
        <f>SUM(D34:D69)</f>
        <v>4826800</v>
      </c>
      <c r="E70" s="93">
        <f>SUM(E27:E69)</f>
        <v>32826800</v>
      </c>
      <c r="F70" s="93">
        <f>F69</f>
        <v>0</v>
      </c>
    </row>
    <row r="71" spans="1:10">
      <c r="A71" s="94"/>
      <c r="B71" s="95"/>
      <c r="C71" s="96"/>
      <c r="D71" s="97"/>
      <c r="E71" s="97"/>
      <c r="F71" s="5"/>
    </row>
    <row r="72" spans="1:10">
      <c r="A72" s="94"/>
      <c r="B72" s="95"/>
      <c r="C72" s="96"/>
      <c r="D72" s="98"/>
      <c r="E72" s="97"/>
      <c r="F72" s="5"/>
    </row>
    <row r="73" spans="1:10">
      <c r="A73" s="94"/>
      <c r="B73" s="95"/>
      <c r="C73" s="96"/>
      <c r="D73" s="99"/>
      <c r="E73" s="100"/>
      <c r="F73" s="5"/>
    </row>
    <row r="74" spans="1:10">
      <c r="A74" s="94"/>
      <c r="B74" s="95"/>
      <c r="C74" s="96"/>
      <c r="D74" s="99"/>
      <c r="E74" s="97"/>
      <c r="F74" s="5"/>
    </row>
    <row r="75" spans="1:10">
      <c r="A75" s="1" t="s">
        <v>56</v>
      </c>
      <c r="B75" s="101" t="s">
        <v>57</v>
      </c>
      <c r="C75" s="3"/>
      <c r="D75" s="4"/>
      <c r="E75" s="1" t="s">
        <v>58</v>
      </c>
      <c r="F75" s="5"/>
    </row>
    <row r="76" spans="1:10">
      <c r="A76" s="1" t="s">
        <v>59</v>
      </c>
      <c r="B76" s="101" t="s">
        <v>60</v>
      </c>
      <c r="C76" s="3"/>
      <c r="D76" s="4"/>
      <c r="E76" s="102" t="s">
        <v>9</v>
      </c>
      <c r="F76" s="5"/>
    </row>
    <row r="79" spans="1:10">
      <c r="D79" s="104"/>
    </row>
  </sheetData>
  <mergeCells count="9">
    <mergeCell ref="A70:B70"/>
    <mergeCell ref="A22:F22"/>
    <mergeCell ref="B23:E23"/>
    <mergeCell ref="A24:A25"/>
    <mergeCell ref="B24:B25"/>
    <mergeCell ref="C24:C25"/>
    <mergeCell ref="D24:D25"/>
    <mergeCell ref="E24:E25"/>
    <mergeCell ref="F24:F25"/>
  </mergeCells>
  <pageMargins left="0.25" right="0" top="0" bottom="0" header="0.3" footer="0.3"/>
  <pageSetup paperSize="9" scale="7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34" zoomScaleNormal="100" workbookViewId="0">
      <selection activeCell="B56" sqref="B56"/>
    </sheetView>
  </sheetViews>
  <sheetFormatPr defaultColWidth="9.140625" defaultRowHeight="15"/>
  <cols>
    <col min="1" max="1" width="13.28515625" style="103" customWidth="1"/>
    <col min="2" max="2" width="58.42578125" customWidth="1"/>
    <col min="3" max="3" width="20.140625" customWidth="1"/>
    <col min="4" max="4" width="11.5703125" bestFit="1" customWidth="1"/>
    <col min="5" max="5" width="18.140625" bestFit="1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>
      <c r="A1" s="1"/>
      <c r="B1" s="2"/>
      <c r="C1" s="3"/>
      <c r="D1" s="4"/>
      <c r="E1" s="4"/>
      <c r="F1" s="5"/>
    </row>
    <row r="2" spans="1:7">
      <c r="A2" s="1"/>
      <c r="B2" s="2"/>
      <c r="C2" s="3"/>
      <c r="D2" s="4"/>
      <c r="E2" s="4"/>
      <c r="F2" s="5"/>
    </row>
    <row r="3" spans="1:7" ht="26.25">
      <c r="A3" s="1"/>
      <c r="B3" s="105" t="s">
        <v>1</v>
      </c>
      <c r="D3" s="4"/>
      <c r="E3" s="4"/>
      <c r="F3" s="5"/>
    </row>
    <row r="4" spans="1:7">
      <c r="A4" s="1"/>
      <c r="B4" s="2"/>
      <c r="C4" s="3"/>
      <c r="D4" s="4"/>
      <c r="E4" s="8">
        <f ca="1">TODAY()</f>
        <v>45649</v>
      </c>
      <c r="F4" s="9">
        <v>-1</v>
      </c>
    </row>
    <row r="5" spans="1:7">
      <c r="A5" s="1"/>
      <c r="C5" s="3"/>
      <c r="D5" s="4"/>
      <c r="E5" s="8"/>
      <c r="F5" s="9"/>
    </row>
    <row r="6" spans="1:7">
      <c r="A6" s="1"/>
      <c r="B6" s="2"/>
      <c r="C6" s="3"/>
      <c r="D6" s="4"/>
      <c r="E6" s="10"/>
      <c r="F6" s="11"/>
      <c r="G6" s="12"/>
    </row>
    <row r="7" spans="1:7">
      <c r="A7" s="1"/>
      <c r="B7" s="2"/>
      <c r="C7" s="3"/>
      <c r="D7" s="4"/>
      <c r="E7" s="4"/>
      <c r="F7" s="5"/>
    </row>
    <row r="8" spans="1:7">
      <c r="A8" s="1"/>
      <c r="B8" s="2"/>
      <c r="C8" s="3"/>
      <c r="D8" s="4"/>
      <c r="E8" s="13" t="s">
        <v>2</v>
      </c>
      <c r="F8" s="14" t="s">
        <v>3</v>
      </c>
    </row>
    <row r="9" spans="1:7">
      <c r="A9" s="15" t="s">
        <v>4</v>
      </c>
      <c r="B9" s="15"/>
      <c r="C9" s="3"/>
      <c r="D9" s="4"/>
      <c r="E9" s="4" t="s">
        <v>5</v>
      </c>
      <c r="F9" s="16">
        <f>D26+D27</f>
        <v>28000000</v>
      </c>
    </row>
    <row r="10" spans="1:7">
      <c r="A10" s="17"/>
      <c r="B10" s="2" t="s">
        <v>6</v>
      </c>
      <c r="C10" s="3"/>
      <c r="D10" s="4"/>
      <c r="E10" s="4" t="s">
        <v>7</v>
      </c>
      <c r="F10" s="16">
        <f>D34+D38</f>
        <v>1344000</v>
      </c>
    </row>
    <row r="11" spans="1:7">
      <c r="A11" s="18" t="s">
        <v>8</v>
      </c>
      <c r="B11" s="19" t="s">
        <v>9</v>
      </c>
      <c r="C11" s="3"/>
      <c r="D11" s="4"/>
      <c r="E11" s="4" t="s">
        <v>10</v>
      </c>
      <c r="F11" s="20"/>
    </row>
    <row r="12" spans="1:7">
      <c r="A12" s="18" t="s">
        <v>11</v>
      </c>
      <c r="B12" s="19" t="s">
        <v>9</v>
      </c>
      <c r="C12" s="21"/>
      <c r="D12" s="4"/>
      <c r="E12" s="4" t="s">
        <v>12</v>
      </c>
      <c r="F12" s="16">
        <f>F9+F10+F11</f>
        <v>29344000</v>
      </c>
    </row>
    <row r="13" spans="1:7">
      <c r="A13" s="18" t="s">
        <v>13</v>
      </c>
      <c r="B13" s="22" t="s">
        <v>14</v>
      </c>
      <c r="C13" s="21"/>
      <c r="D13" s="4"/>
      <c r="E13" s="4" t="s">
        <v>15</v>
      </c>
      <c r="F13" s="16">
        <f>E42</f>
        <v>16800000</v>
      </c>
    </row>
    <row r="14" spans="1:7" ht="15.75" thickBot="1">
      <c r="A14" s="18" t="s">
        <v>16</v>
      </c>
      <c r="B14" s="2" t="s">
        <v>17</v>
      </c>
      <c r="C14" s="23"/>
      <c r="D14" s="4"/>
      <c r="E14" s="24" t="s">
        <v>18</v>
      </c>
      <c r="F14" s="25">
        <f>+F12-F13</f>
        <v>12544000</v>
      </c>
    </row>
    <row r="15" spans="1:7" ht="15.75" thickTop="1">
      <c r="A15" s="18" t="s">
        <v>19</v>
      </c>
      <c r="B15" s="26" t="s">
        <v>20</v>
      </c>
      <c r="C15" s="23"/>
      <c r="D15" s="4"/>
      <c r="E15" s="10" t="s">
        <v>21</v>
      </c>
      <c r="F15" s="27">
        <v>0</v>
      </c>
    </row>
    <row r="16" spans="1:7">
      <c r="A16" s="18" t="s">
        <v>22</v>
      </c>
      <c r="B16" s="2" t="s">
        <v>23</v>
      </c>
      <c r="C16" s="23"/>
      <c r="D16" s="4"/>
      <c r="E16" s="28" t="s">
        <v>24</v>
      </c>
      <c r="F16" s="29">
        <f>C32+C36+D34+D38</f>
        <v>12544000</v>
      </c>
    </row>
    <row r="17" spans="1:9">
      <c r="A17" s="30" t="s">
        <v>25</v>
      </c>
      <c r="B17" s="31">
        <v>0.05</v>
      </c>
      <c r="C17" s="23"/>
      <c r="D17" s="4"/>
      <c r="E17" s="32" t="s">
        <v>10</v>
      </c>
      <c r="F17" s="33">
        <v>0</v>
      </c>
    </row>
    <row r="18" spans="1:9">
      <c r="A18" s="30" t="s">
        <v>26</v>
      </c>
      <c r="B18" s="34" t="s">
        <v>27</v>
      </c>
      <c r="C18" s="35"/>
      <c r="D18" s="4"/>
    </row>
    <row r="19" spans="1:9" ht="20.25" customHeight="1">
      <c r="A19" s="30" t="s">
        <v>28</v>
      </c>
      <c r="B19" s="36" t="s">
        <v>29</v>
      </c>
      <c r="C19" s="35"/>
      <c r="D19" s="4"/>
      <c r="E19" s="4"/>
      <c r="F19" s="5"/>
    </row>
    <row r="20" spans="1:9" ht="14.25" customHeight="1">
      <c r="A20" s="17" t="s">
        <v>30</v>
      </c>
      <c r="B20" s="37" t="s">
        <v>61</v>
      </c>
      <c r="C20" s="38"/>
      <c r="D20" s="38"/>
      <c r="E20" s="39"/>
      <c r="F20" s="40"/>
    </row>
    <row r="21" spans="1:9" ht="14.25" customHeight="1">
      <c r="A21" s="30"/>
      <c r="B21" s="41"/>
      <c r="C21" s="38"/>
      <c r="D21" s="38"/>
      <c r="E21" s="42"/>
      <c r="F21" s="43"/>
    </row>
    <row r="22" spans="1:9">
      <c r="A22" s="44" t="s">
        <v>62</v>
      </c>
      <c r="B22" s="44"/>
      <c r="C22" s="44"/>
      <c r="D22" s="44"/>
      <c r="E22" s="44"/>
      <c r="F22" s="44"/>
      <c r="G22" s="45"/>
    </row>
    <row r="23" spans="1:9" ht="15.75" thickBot="1">
      <c r="A23" s="1"/>
      <c r="B23" s="44"/>
      <c r="C23" s="44"/>
      <c r="D23" s="44"/>
      <c r="E23" s="44"/>
      <c r="F23" s="46"/>
    </row>
    <row r="24" spans="1:9">
      <c r="A24" s="47" t="s">
        <v>33</v>
      </c>
      <c r="B24" s="48" t="s">
        <v>34</v>
      </c>
      <c r="C24" s="49" t="s">
        <v>35</v>
      </c>
      <c r="D24" s="50" t="s">
        <v>36</v>
      </c>
      <c r="E24" s="50" t="s">
        <v>37</v>
      </c>
      <c r="F24" s="51" t="s">
        <v>38</v>
      </c>
    </row>
    <row r="25" spans="1:9" ht="15.75" thickBot="1">
      <c r="A25" s="52"/>
      <c r="B25" s="53"/>
      <c r="C25" s="54"/>
      <c r="D25" s="55"/>
      <c r="E25" s="55"/>
      <c r="F25" s="56"/>
      <c r="H25" s="12"/>
      <c r="I25" s="12"/>
    </row>
    <row r="26" spans="1:9">
      <c r="A26" s="57">
        <v>45587</v>
      </c>
      <c r="B26" s="58" t="s">
        <v>39</v>
      </c>
      <c r="C26" s="59"/>
      <c r="D26" s="59">
        <f>25000000</f>
        <v>25000000</v>
      </c>
      <c r="E26" s="60"/>
      <c r="F26" s="61">
        <f>D26-E26</f>
        <v>25000000</v>
      </c>
    </row>
    <row r="27" spans="1:9">
      <c r="A27" s="62"/>
      <c r="B27" s="63" t="s">
        <v>40</v>
      </c>
      <c r="C27" s="64"/>
      <c r="D27" s="64">
        <v>3000000</v>
      </c>
      <c r="E27" s="64"/>
      <c r="F27" s="61">
        <f>F26+D27-E27</f>
        <v>28000000</v>
      </c>
      <c r="I27" s="12"/>
    </row>
    <row r="28" spans="1:9">
      <c r="A28" s="57"/>
      <c r="B28" s="63"/>
      <c r="C28" s="64"/>
      <c r="D28" s="64"/>
      <c r="E28" s="64"/>
      <c r="F28" s="61">
        <f t="shared" ref="F28:F41" si="0">F27+D28-E28</f>
        <v>28000000</v>
      </c>
      <c r="H28" s="12"/>
      <c r="I28" s="12"/>
    </row>
    <row r="29" spans="1:9">
      <c r="A29" s="57">
        <v>45587</v>
      </c>
      <c r="B29" s="63" t="s">
        <v>63</v>
      </c>
      <c r="C29" s="64">
        <v>16800000</v>
      </c>
      <c r="D29" s="64"/>
      <c r="E29" s="64"/>
      <c r="F29" s="61">
        <f>F28+D29-E29</f>
        <v>28000000</v>
      </c>
      <c r="H29" s="12"/>
      <c r="I29" s="12"/>
    </row>
    <row r="30" spans="1:9">
      <c r="A30" s="57"/>
      <c r="B30" s="67" t="s">
        <v>64</v>
      </c>
      <c r="C30" s="64"/>
      <c r="D30" s="64"/>
      <c r="E30" s="68">
        <v>16800000</v>
      </c>
      <c r="F30" s="61">
        <f t="shared" si="0"/>
        <v>11200000</v>
      </c>
      <c r="H30" s="12"/>
      <c r="I30" s="12"/>
    </row>
    <row r="31" spans="1:9">
      <c r="A31" s="62"/>
      <c r="B31" s="63"/>
      <c r="C31" s="64"/>
      <c r="D31" s="64"/>
      <c r="E31" s="64"/>
      <c r="F31" s="61">
        <f t="shared" si="0"/>
        <v>11200000</v>
      </c>
      <c r="H31" s="12"/>
      <c r="I31" s="12"/>
    </row>
    <row r="32" spans="1:9">
      <c r="A32" s="57">
        <v>45769</v>
      </c>
      <c r="B32" s="63" t="s">
        <v>48</v>
      </c>
      <c r="C32" s="64">
        <v>5600000</v>
      </c>
      <c r="D32" s="64"/>
      <c r="E32" s="64"/>
      <c r="F32" s="61">
        <f t="shared" si="0"/>
        <v>11200000</v>
      </c>
      <c r="H32" s="12"/>
      <c r="I32" s="12"/>
    </row>
    <row r="33" spans="1:10">
      <c r="A33" s="62"/>
      <c r="B33" s="63"/>
      <c r="C33" s="64"/>
      <c r="D33" s="64"/>
      <c r="E33" s="68"/>
      <c r="F33" s="61">
        <f t="shared" si="0"/>
        <v>11200000</v>
      </c>
      <c r="H33" s="12"/>
      <c r="I33" s="12"/>
    </row>
    <row r="34" spans="1:10">
      <c r="A34" s="62"/>
      <c r="B34" s="63" t="s">
        <v>65</v>
      </c>
      <c r="C34" s="64"/>
      <c r="D34" s="64">
        <f>C32*12%</f>
        <v>672000</v>
      </c>
      <c r="E34" s="64"/>
      <c r="F34" s="61">
        <f t="shared" si="0"/>
        <v>11872000</v>
      </c>
      <c r="H34" s="12">
        <f>C32*12%</f>
        <v>672000</v>
      </c>
      <c r="I34" s="12"/>
    </row>
    <row r="35" spans="1:10">
      <c r="A35" s="66"/>
      <c r="B35" s="67"/>
      <c r="C35" s="64"/>
      <c r="D35" s="64"/>
      <c r="E35" s="64"/>
      <c r="F35" s="61">
        <f t="shared" si="0"/>
        <v>11872000</v>
      </c>
      <c r="H35" s="12"/>
      <c r="I35" s="12"/>
    </row>
    <row r="36" spans="1:10">
      <c r="A36" s="57">
        <v>45952</v>
      </c>
      <c r="B36" s="63" t="s">
        <v>51</v>
      </c>
      <c r="C36" s="64">
        <v>5600000</v>
      </c>
      <c r="D36" s="64"/>
      <c r="E36" s="68"/>
      <c r="F36" s="61">
        <f t="shared" si="0"/>
        <v>11872000</v>
      </c>
      <c r="H36" s="12"/>
      <c r="I36" s="12"/>
    </row>
    <row r="37" spans="1:10">
      <c r="A37" s="62"/>
      <c r="B37" s="63"/>
      <c r="C37" s="64"/>
      <c r="D37" s="64"/>
      <c r="E37" s="68"/>
      <c r="F37" s="61">
        <f t="shared" si="0"/>
        <v>11872000</v>
      </c>
      <c r="H37" s="12"/>
      <c r="I37" s="12"/>
      <c r="J37" s="12"/>
    </row>
    <row r="38" spans="1:10">
      <c r="A38" s="62"/>
      <c r="B38" s="63" t="s">
        <v>65</v>
      </c>
      <c r="C38" s="64"/>
      <c r="D38" s="64">
        <f>C36*12%</f>
        <v>672000</v>
      </c>
      <c r="E38" s="68"/>
      <c r="F38" s="61">
        <f t="shared" si="0"/>
        <v>12544000</v>
      </c>
      <c r="H38" s="12"/>
      <c r="I38" s="12"/>
      <c r="J38" s="12"/>
    </row>
    <row r="39" spans="1:10">
      <c r="A39" s="62"/>
      <c r="B39" s="63"/>
      <c r="C39" s="64"/>
      <c r="D39" s="64"/>
      <c r="E39" s="69"/>
      <c r="F39" s="61">
        <f t="shared" si="0"/>
        <v>12544000</v>
      </c>
      <c r="H39" s="12"/>
      <c r="I39" s="12"/>
      <c r="J39" s="12"/>
    </row>
    <row r="40" spans="1:10" ht="15.75">
      <c r="A40" s="72"/>
      <c r="B40" s="67"/>
      <c r="C40" s="68"/>
      <c r="D40" s="68"/>
      <c r="E40" s="68"/>
      <c r="F40" s="61">
        <f t="shared" si="0"/>
        <v>12544000</v>
      </c>
      <c r="H40" s="12"/>
      <c r="I40" s="12"/>
    </row>
    <row r="41" spans="1:10" ht="16.5" thickBot="1">
      <c r="A41" s="87"/>
      <c r="B41" s="88"/>
      <c r="C41" s="89"/>
      <c r="D41" s="89"/>
      <c r="E41" s="89"/>
      <c r="F41" s="61">
        <f t="shared" si="0"/>
        <v>12544000</v>
      </c>
      <c r="H41" s="12"/>
      <c r="I41" s="12"/>
    </row>
    <row r="42" spans="1:10" ht="15.75" thickBot="1">
      <c r="A42" s="90" t="s">
        <v>55</v>
      </c>
      <c r="B42" s="91"/>
      <c r="C42" s="92">
        <f>SUM(C29:C41)</f>
        <v>28000000</v>
      </c>
      <c r="D42" s="93">
        <f>SUM(D28:D41)</f>
        <v>1344000</v>
      </c>
      <c r="E42" s="93">
        <f>SUM(E27:E41)</f>
        <v>16800000</v>
      </c>
      <c r="F42" s="93">
        <f>F41</f>
        <v>12544000</v>
      </c>
    </row>
    <row r="43" spans="1:10">
      <c r="A43" s="94"/>
      <c r="B43" s="95"/>
      <c r="C43" s="96"/>
      <c r="D43" s="97"/>
      <c r="E43" s="97"/>
      <c r="F43" s="5"/>
    </row>
    <row r="44" spans="1:10">
      <c r="A44" s="94"/>
      <c r="B44" s="95"/>
      <c r="C44" s="96"/>
      <c r="D44" s="98"/>
      <c r="E44" s="97"/>
      <c r="F44" s="5"/>
    </row>
    <row r="45" spans="1:10">
      <c r="A45" s="94"/>
      <c r="B45" s="95"/>
      <c r="C45" s="96"/>
      <c r="D45" s="99"/>
      <c r="E45" s="100"/>
      <c r="F45" s="5"/>
    </row>
    <row r="46" spans="1:10">
      <c r="A46" s="94"/>
      <c r="B46" s="95"/>
      <c r="C46" s="96"/>
      <c r="D46" s="99"/>
      <c r="E46" s="97"/>
      <c r="F46" s="5"/>
    </row>
    <row r="47" spans="1:10">
      <c r="A47" s="1" t="s">
        <v>56</v>
      </c>
      <c r="B47" s="101" t="s">
        <v>57</v>
      </c>
      <c r="C47" s="3"/>
      <c r="D47" s="4"/>
      <c r="E47" s="1" t="s">
        <v>58</v>
      </c>
      <c r="F47" s="5"/>
    </row>
    <row r="48" spans="1:10">
      <c r="A48" s="1" t="s">
        <v>59</v>
      </c>
      <c r="B48" s="101" t="s">
        <v>60</v>
      </c>
      <c r="C48" s="3"/>
      <c r="D48" s="4"/>
      <c r="E48" s="102" t="s">
        <v>9</v>
      </c>
      <c r="F48" s="5"/>
    </row>
    <row r="50" spans="2:4">
      <c r="B50" t="s">
        <v>66</v>
      </c>
    </row>
    <row r="51" spans="2:4">
      <c r="B51" t="s">
        <v>67</v>
      </c>
      <c r="C51" s="106">
        <v>11390000</v>
      </c>
      <c r="D51" s="104"/>
    </row>
    <row r="52" spans="2:4">
      <c r="B52" t="s">
        <v>68</v>
      </c>
      <c r="C52" s="106">
        <v>190000</v>
      </c>
    </row>
    <row r="53" spans="2:4">
      <c r="B53" t="s">
        <v>69</v>
      </c>
      <c r="C53" s="107">
        <v>7000000</v>
      </c>
    </row>
    <row r="54" spans="2:4">
      <c r="B54" t="s">
        <v>70</v>
      </c>
      <c r="C54" s="108">
        <f>C51-C52-C53</f>
        <v>4200000</v>
      </c>
    </row>
    <row r="55" spans="2:4">
      <c r="B55" t="s">
        <v>71</v>
      </c>
      <c r="C55" s="108">
        <v>3000000</v>
      </c>
    </row>
    <row r="56" spans="2:4">
      <c r="B56" t="s">
        <v>72</v>
      </c>
      <c r="C56" s="109">
        <v>9600000</v>
      </c>
    </row>
    <row r="57" spans="2:4">
      <c r="C57" s="104">
        <f>C54+C55+C56</f>
        <v>16800000</v>
      </c>
    </row>
  </sheetData>
  <mergeCells count="9">
    <mergeCell ref="A42:B42"/>
    <mergeCell ref="A22:F22"/>
    <mergeCell ref="B23:E23"/>
    <mergeCell ref="A24:A25"/>
    <mergeCell ref="B24:B25"/>
    <mergeCell ref="C24:C25"/>
    <mergeCell ref="D24:D25"/>
    <mergeCell ref="E24:E25"/>
    <mergeCell ref="F24:F25"/>
  </mergeCells>
  <pageMargins left="0.25" right="0" top="0" bottom="0" header="0.3" footer="0.3"/>
  <pageSetup paperSize="9" scale="7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U WIN NAING (1)</vt:lpstr>
      <vt:lpstr>U WIN NAING (RECONTRACT)</vt:lpstr>
      <vt:lpstr>'U WIN NAING (1)'!Print_Area</vt:lpstr>
      <vt:lpstr>'U WIN NAING (RECONTRACT)'!Print_Area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2024-12-23T04:40:06Z</dcterms:created>
  <dcterms:modified xsi:type="dcterms:W3CDTF">2024-12-23T04:41:00Z</dcterms:modified>
</cp:coreProperties>
</file>