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filterPrivacy="1"/>
  <xr:revisionPtr revIDLastSave="0" documentId="13_ncr:1_{E5B82E47-4264-4AE7-B599-CF18F540C070}" xr6:coauthVersionLast="47" xr6:coauthVersionMax="47" xr10:uidLastSave="{00000000-0000-0000-0000-000000000000}"/>
  <bookViews>
    <workbookView xWindow="-120" yWindow="-120" windowWidth="20730" windowHeight="11160" tabRatio="604" activeTab="2" xr2:uid="{00000000-000D-0000-FFFF-FFFF00000000}"/>
  </bookViews>
  <sheets>
    <sheet name="ERP" sheetId="19" r:id="rId1"/>
    <sheet name="ERP Cash closing " sheetId="11" r:id="rId2"/>
    <sheet name="Cash Book" sheetId="8" r:id="rId3"/>
    <sheet name="Cash Analysis" sheetId="10" r:id="rId4"/>
    <sheet name="Sheet2" sheetId="21" r:id="rId5"/>
  </sheets>
  <definedNames>
    <definedName name="_xlnm._FilterDatabase" localSheetId="2" hidden="1">'Cash Book'!$A$3:$X$3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16" i="10" l="1"/>
  <c r="P17" i="10"/>
  <c r="P18" i="10"/>
  <c r="P19" i="10"/>
  <c r="N16" i="10"/>
  <c r="N17" i="10"/>
  <c r="N18" i="10"/>
  <c r="N19" i="10"/>
  <c r="E136" i="11"/>
  <c r="Q15" i="10" l="1"/>
  <c r="Q16" i="10"/>
  <c r="Q17" i="10"/>
  <c r="Q18" i="10"/>
  <c r="E128" i="11"/>
  <c r="E119" i="11"/>
  <c r="E103" i="11" l="1"/>
  <c r="E95" i="11" l="1"/>
  <c r="P12" i="10"/>
  <c r="P13" i="10"/>
  <c r="P14" i="10"/>
  <c r="P15" i="10"/>
  <c r="N12" i="10"/>
  <c r="N13" i="10"/>
  <c r="N14" i="10"/>
  <c r="N15" i="10"/>
  <c r="L38" i="21" l="1"/>
  <c r="L37" i="21"/>
  <c r="P18" i="8" l="1"/>
  <c r="P19" i="8"/>
  <c r="P20" i="8"/>
  <c r="P21" i="8"/>
  <c r="P22" i="8"/>
  <c r="P23" i="8"/>
  <c r="P24" i="8"/>
  <c r="P25" i="8"/>
  <c r="P26" i="8"/>
  <c r="P27" i="8"/>
  <c r="P28" i="8"/>
  <c r="P29" i="8"/>
  <c r="P30" i="8"/>
  <c r="P31" i="8"/>
  <c r="P32" i="8"/>
  <c r="P33" i="8"/>
  <c r="P34" i="8"/>
  <c r="P35" i="8"/>
  <c r="P36" i="8"/>
  <c r="P37" i="8"/>
  <c r="P38" i="8"/>
  <c r="P39" i="8"/>
  <c r="P40" i="8"/>
  <c r="P41" i="8"/>
  <c r="P42" i="8"/>
  <c r="P43" i="8"/>
  <c r="P44" i="8"/>
  <c r="P45" i="8"/>
  <c r="P46" i="8"/>
  <c r="P47" i="8"/>
  <c r="P48" i="8"/>
  <c r="P49" i="8"/>
  <c r="P50" i="8"/>
  <c r="P51" i="8"/>
  <c r="P52" i="8"/>
  <c r="P53" i="8"/>
  <c r="P54" i="8"/>
  <c r="P55" i="8"/>
  <c r="P56" i="8"/>
  <c r="P57" i="8"/>
  <c r="P58" i="8"/>
  <c r="P59" i="8"/>
  <c r="P60" i="8"/>
  <c r="P61" i="8"/>
  <c r="P62" i="8"/>
  <c r="P63" i="8"/>
  <c r="P64" i="8"/>
  <c r="P65" i="8"/>
  <c r="P66" i="8"/>
  <c r="P67" i="8"/>
  <c r="P68" i="8"/>
  <c r="P69" i="8"/>
  <c r="P70" i="8"/>
  <c r="P71" i="8"/>
  <c r="P72" i="8"/>
  <c r="P73" i="8"/>
  <c r="P74" i="8"/>
  <c r="P75" i="8"/>
  <c r="P76" i="8"/>
  <c r="P77" i="8"/>
  <c r="P78" i="8"/>
  <c r="P79" i="8"/>
  <c r="P80" i="8"/>
  <c r="P81" i="8"/>
  <c r="P82" i="8"/>
  <c r="P83" i="8"/>
  <c r="P84" i="8"/>
  <c r="P85" i="8"/>
  <c r="P86" i="8"/>
  <c r="E88" i="11"/>
  <c r="E70" i="11" l="1"/>
  <c r="E61" i="11" l="1"/>
  <c r="E51" i="11" l="1"/>
  <c r="E35" i="11"/>
  <c r="P15" i="8"/>
  <c r="P16" i="8"/>
  <c r="P17" i="8"/>
  <c r="E28" i="11"/>
  <c r="P13" i="8"/>
  <c r="P14" i="8"/>
  <c r="P10" i="8"/>
  <c r="P11" i="8"/>
  <c r="P12" i="8"/>
  <c r="Q5" i="10" l="1"/>
  <c r="Q13" i="10"/>
  <c r="Q14" i="10"/>
  <c r="P5" i="10"/>
  <c r="P6" i="10"/>
  <c r="P7" i="10"/>
  <c r="P8" i="10"/>
  <c r="P9" i="10"/>
  <c r="P10" i="10"/>
  <c r="P11" i="10"/>
  <c r="Q12" i="10"/>
  <c r="N5" i="10"/>
  <c r="N6" i="10"/>
  <c r="N7" i="10"/>
  <c r="N8" i="10"/>
  <c r="N9" i="10"/>
  <c r="N10" i="10"/>
  <c r="N11" i="10"/>
  <c r="E17" i="11"/>
  <c r="Q11" i="10" l="1"/>
  <c r="Q10" i="10"/>
  <c r="Q9" i="10"/>
  <c r="Q8" i="10"/>
  <c r="Q7" i="10"/>
  <c r="Q6" i="10"/>
  <c r="E6" i="11"/>
  <c r="P87" i="8" l="1"/>
  <c r="P88" i="8"/>
  <c r="P89" i="8"/>
  <c r="P90" i="8"/>
  <c r="P91" i="8"/>
  <c r="P92" i="8"/>
  <c r="P93" i="8"/>
  <c r="P94" i="8"/>
  <c r="P95" i="8"/>
  <c r="P96" i="8"/>
  <c r="P97" i="8"/>
  <c r="P98" i="8"/>
  <c r="P99" i="8"/>
  <c r="P100" i="8"/>
  <c r="P101" i="8"/>
  <c r="P102" i="8"/>
  <c r="P103" i="8"/>
  <c r="P9" i="8" l="1"/>
  <c r="H11" i="21" l="1"/>
  <c r="I11" i="21" l="1"/>
  <c r="L12" i="21"/>
  <c r="B14" i="21"/>
  <c r="C14" i="21"/>
  <c r="D14" i="21"/>
  <c r="E14" i="21"/>
  <c r="F14" i="21"/>
  <c r="G14" i="21"/>
  <c r="O14" i="21"/>
  <c r="O15" i="21"/>
  <c r="O16" i="21"/>
  <c r="O17" i="21"/>
  <c r="O18" i="21"/>
  <c r="O19" i="21"/>
  <c r="O20" i="21"/>
  <c r="M21" i="21"/>
  <c r="E22" i="21"/>
  <c r="H13" i="21" s="1"/>
  <c r="H14" i="21" s="1"/>
  <c r="F22" i="21"/>
  <c r="I13" i="21" s="1"/>
  <c r="I14" i="21" s="1"/>
  <c r="L30" i="21"/>
  <c r="H15" i="21" l="1"/>
  <c r="O21" i="21"/>
  <c r="I15" i="21" s="1"/>
  <c r="O24" i="21" l="1"/>
  <c r="R23" i="10" l="1"/>
  <c r="P8" i="8" l="1"/>
  <c r="N22" i="10" l="1"/>
  <c r="X176" i="8" l="1"/>
  <c r="P104" i="8"/>
  <c r="P105" i="8" s="1"/>
  <c r="P106" i="8" s="1"/>
  <c r="P107" i="8" s="1"/>
  <c r="P108" i="8" s="1"/>
  <c r="P109" i="8" s="1"/>
  <c r="P110" i="8" s="1"/>
  <c r="P111" i="8" s="1"/>
  <c r="P7" i="8"/>
  <c r="P6" i="8"/>
  <c r="P5" i="8"/>
  <c r="P4" i="8"/>
  <c r="O4" i="8"/>
  <c r="O5" i="8" s="1"/>
  <c r="O6" i="8" s="1"/>
  <c r="O7" i="8" s="1"/>
  <c r="O8" i="8" l="1"/>
  <c r="O9" i="8" s="1"/>
  <c r="O10" i="8" l="1"/>
  <c r="O11" i="8" s="1"/>
  <c r="O12" i="8" s="1"/>
  <c r="I38" i="10"/>
  <c r="L47" i="10"/>
  <c r="O13" i="8" l="1"/>
  <c r="O14" i="8" s="1"/>
  <c r="K46" i="10"/>
  <c r="O15" i="8" l="1"/>
  <c r="O16" i="8" s="1"/>
  <c r="O17" i="8" s="1"/>
  <c r="N4" i="10"/>
  <c r="O18" i="8" l="1"/>
  <c r="O19" i="8" s="1"/>
  <c r="O20" i="8" s="1"/>
  <c r="O21" i="8" s="1"/>
  <c r="O22" i="8" s="1"/>
  <c r="O23" i="8" s="1"/>
  <c r="O24" i="8" s="1"/>
  <c r="O25" i="8" s="1"/>
  <c r="O26" i="8" s="1"/>
  <c r="O27" i="8" s="1"/>
  <c r="O28" i="8" s="1"/>
  <c r="O29" i="8" s="1"/>
  <c r="O30" i="8" s="1"/>
  <c r="O31" i="8" s="1"/>
  <c r="O32" i="8" s="1"/>
  <c r="O33" i="8" s="1"/>
  <c r="O34" i="8" s="1"/>
  <c r="O35" i="8" s="1"/>
  <c r="O36" i="8" s="1"/>
  <c r="O37" i="8" s="1"/>
  <c r="O38" i="8" s="1"/>
  <c r="O39" i="8" s="1"/>
  <c r="O40" i="8" s="1"/>
  <c r="O41" i="8" s="1"/>
  <c r="O42" i="8" s="1"/>
  <c r="O43" i="8" s="1"/>
  <c r="O44" i="8" s="1"/>
  <c r="O45" i="8" s="1"/>
  <c r="O46" i="8" s="1"/>
  <c r="O47" i="8" s="1"/>
  <c r="O48" i="8" s="1"/>
  <c r="O49" i="8" s="1"/>
  <c r="O50" i="8" s="1"/>
  <c r="O51" i="8" s="1"/>
  <c r="O52" i="8" s="1"/>
  <c r="O53" i="8" s="1"/>
  <c r="O54" i="8" s="1"/>
  <c r="O55" i="8" s="1"/>
  <c r="O56" i="8" s="1"/>
  <c r="O57" i="8" s="1"/>
  <c r="O58" i="8" s="1"/>
  <c r="O59" i="8" s="1"/>
  <c r="O60" i="8" s="1"/>
  <c r="O61" i="8" s="1"/>
  <c r="O62" i="8" s="1"/>
  <c r="O63" i="8" s="1"/>
  <c r="O64" i="8" s="1"/>
  <c r="O65" i="8" s="1"/>
  <c r="O66" i="8" s="1"/>
  <c r="O67" i="8" s="1"/>
  <c r="O68" i="8" s="1"/>
  <c r="O69" i="8" s="1"/>
  <c r="O70" i="8" s="1"/>
  <c r="O71" i="8" s="1"/>
  <c r="O72" i="8" s="1"/>
  <c r="O73" i="8" s="1"/>
  <c r="O74" i="8" s="1"/>
  <c r="O75" i="8" s="1"/>
  <c r="O76" i="8" s="1"/>
  <c r="O77" i="8" s="1"/>
  <c r="O78" i="8" s="1"/>
  <c r="O79" i="8" s="1"/>
  <c r="O80" i="8" s="1"/>
  <c r="O81" i="8" s="1"/>
  <c r="O82" i="8" s="1"/>
  <c r="O83" i="8" s="1"/>
  <c r="O84" i="8" s="1"/>
  <c r="O85" i="8" s="1"/>
  <c r="O86" i="8" s="1"/>
  <c r="O87" i="8" s="1"/>
  <c r="O88" i="8" s="1"/>
  <c r="O89" i="8" s="1"/>
  <c r="O90" i="8" s="1"/>
  <c r="O91" i="8" s="1"/>
  <c r="O92" i="8" s="1"/>
  <c r="O93" i="8" s="1"/>
  <c r="O94" i="8" s="1"/>
  <c r="O95" i="8" s="1"/>
  <c r="O96" i="8" s="1"/>
  <c r="O97" i="8" s="1"/>
  <c r="O98" i="8" s="1"/>
  <c r="O99" i="8" s="1"/>
  <c r="O100" i="8" s="1"/>
  <c r="O101" i="8" s="1"/>
  <c r="O102" i="8" s="1"/>
  <c r="O103" i="8" s="1"/>
  <c r="N39" i="10"/>
  <c r="N40" i="10" s="1"/>
  <c r="P32" i="10"/>
  <c r="O32" i="10"/>
  <c r="N32" i="10"/>
  <c r="P31" i="10"/>
  <c r="P40" i="10" s="1"/>
  <c r="P42" i="10" s="1"/>
  <c r="O31" i="10"/>
  <c r="N31" i="10"/>
  <c r="P30" i="10"/>
  <c r="O30" i="10"/>
  <c r="N30" i="10"/>
  <c r="P29" i="10"/>
  <c r="O29" i="10"/>
  <c r="N29" i="10"/>
  <c r="P28" i="10"/>
  <c r="O28" i="10"/>
  <c r="N28" i="10"/>
  <c r="P27" i="10"/>
  <c r="O27" i="10"/>
  <c r="N27" i="10"/>
  <c r="P26" i="10"/>
  <c r="O26" i="10"/>
  <c r="N26" i="10"/>
  <c r="P25" i="10"/>
  <c r="O25" i="10"/>
  <c r="N25" i="10"/>
  <c r="P24" i="10"/>
  <c r="O24" i="10"/>
  <c r="N24" i="10"/>
  <c r="P23" i="10"/>
  <c r="O23" i="10"/>
  <c r="N23" i="10"/>
  <c r="P22" i="10"/>
  <c r="O22" i="10"/>
  <c r="P21" i="10"/>
  <c r="O21" i="10"/>
  <c r="N21" i="10"/>
  <c r="P20" i="10"/>
  <c r="O20" i="10"/>
  <c r="N20" i="10"/>
  <c r="O19" i="10"/>
  <c r="O18" i="10"/>
  <c r="P4" i="10"/>
  <c r="O4" i="10"/>
  <c r="Q25" i="10" l="1"/>
  <c r="Q29" i="10"/>
  <c r="Q28" i="10"/>
  <c r="Q32" i="10"/>
  <c r="Q24" i="10"/>
  <c r="Q27" i="10"/>
  <c r="Q31" i="10"/>
  <c r="Q26" i="10"/>
  <c r="Q30" i="10"/>
  <c r="Q23" i="10"/>
  <c r="Q22" i="10"/>
  <c r="Q21" i="10"/>
  <c r="Q20" i="10"/>
  <c r="Q19" i="10"/>
  <c r="Q4" i="10"/>
</calcChain>
</file>

<file path=xl/sharedStrings.xml><?xml version="1.0" encoding="utf-8"?>
<sst xmlns="http://schemas.openxmlformats.org/spreadsheetml/2006/main" count="1155" uniqueCount="312">
  <si>
    <t>Sr</t>
  </si>
  <si>
    <t>Date</t>
  </si>
  <si>
    <t>Opening Balance</t>
  </si>
  <si>
    <t>Incoming  Total (Received Amount)</t>
  </si>
  <si>
    <t>Outgoing Total (Payment Amount)</t>
  </si>
  <si>
    <t>Income Closing</t>
  </si>
  <si>
    <t>Budget Closing</t>
  </si>
  <si>
    <t>Total closing</t>
  </si>
  <si>
    <t>Income Opening</t>
  </si>
  <si>
    <t>Budget Opening</t>
  </si>
  <si>
    <t>$</t>
  </si>
  <si>
    <t>Income from Customer(Ks)</t>
  </si>
  <si>
    <t>Adv Clear Income (ks)</t>
  </si>
  <si>
    <t>Pooling Incentive(60%)</t>
  </si>
  <si>
    <t>Transfer from HO (Ks)</t>
  </si>
  <si>
    <t>Transfer to HO (Ks)</t>
  </si>
  <si>
    <t>MMK</t>
  </si>
  <si>
    <t>Onionskin</t>
  </si>
  <si>
    <t>Voucher No.</t>
  </si>
  <si>
    <t>Name</t>
  </si>
  <si>
    <t xml:space="preserve">Receipt Type  </t>
  </si>
  <si>
    <t>Receipt</t>
  </si>
  <si>
    <t>Payment</t>
  </si>
  <si>
    <t>Closing Balance</t>
  </si>
  <si>
    <t>REMARK</t>
  </si>
  <si>
    <t xml:space="preserve">BU Name </t>
  </si>
  <si>
    <t>Amount (MMK)</t>
  </si>
  <si>
    <t>Amount (Usd)</t>
  </si>
  <si>
    <t>Exchange Rate</t>
  </si>
  <si>
    <t>Bank Transfer (MMK)</t>
  </si>
  <si>
    <t>transfer (Usd)</t>
  </si>
  <si>
    <t>USD</t>
  </si>
  <si>
    <t>daily Cash In &amp; Out Statement ( For September 2021)</t>
  </si>
  <si>
    <t>Number</t>
  </si>
  <si>
    <t>Description</t>
  </si>
  <si>
    <t>Currency Amount</t>
  </si>
  <si>
    <t xml:space="preserve">Ref </t>
  </si>
  <si>
    <t>Opening Balance(MMK)</t>
  </si>
  <si>
    <t xml:space="preserve">Budget Closing Balance               </t>
  </si>
  <si>
    <t>Budget Outcome (Ks)PV</t>
  </si>
  <si>
    <t>Total</t>
  </si>
  <si>
    <t xml:space="preserve">Balance For Cash Book : </t>
  </si>
  <si>
    <t xml:space="preserve">Date                                  :   </t>
  </si>
  <si>
    <t>BU</t>
  </si>
  <si>
    <t xml:space="preserve">Opening </t>
  </si>
  <si>
    <t>RV</t>
  </si>
  <si>
    <t>PV</t>
  </si>
  <si>
    <t>Closing</t>
  </si>
  <si>
    <t>Cash In Hand (MMK)</t>
  </si>
  <si>
    <t>Kyats</t>
  </si>
  <si>
    <t>USD-$</t>
  </si>
  <si>
    <t>Monywa</t>
  </si>
  <si>
    <t xml:space="preserve">   </t>
  </si>
  <si>
    <t>USD in Hand</t>
  </si>
  <si>
    <t>*</t>
  </si>
  <si>
    <t>=</t>
  </si>
  <si>
    <t>Checking</t>
  </si>
  <si>
    <t>Adv  '</t>
  </si>
  <si>
    <t>BU/BR</t>
  </si>
  <si>
    <t>Usd</t>
  </si>
  <si>
    <t>Remark</t>
  </si>
  <si>
    <t>Total Balance</t>
  </si>
  <si>
    <t>S$  In Hand</t>
  </si>
  <si>
    <t>Amount</t>
  </si>
  <si>
    <t xml:space="preserve">Budget Closing </t>
  </si>
  <si>
    <t>Prepared By,</t>
  </si>
  <si>
    <t>Checked By</t>
  </si>
  <si>
    <t xml:space="preserve">Approved By </t>
  </si>
  <si>
    <t>Customer Income</t>
  </si>
  <si>
    <t xml:space="preserve">Total Inhand Closing </t>
  </si>
  <si>
    <t>.</t>
  </si>
  <si>
    <t>Kyawt Kay Khiang</t>
  </si>
  <si>
    <t>Khin Win Su</t>
  </si>
  <si>
    <t xml:space="preserve">Cashier </t>
  </si>
  <si>
    <t>F&amp;A</t>
  </si>
  <si>
    <t>Admin Head</t>
  </si>
  <si>
    <t>04-CFD-CAS-FRM-003-01</t>
  </si>
  <si>
    <t xml:space="preserve"> </t>
  </si>
  <si>
    <t>S'part</t>
  </si>
  <si>
    <t>MAC</t>
  </si>
  <si>
    <t>PG</t>
  </si>
  <si>
    <t>Daily Cash Flow and Cash in Hand Report of Monywa  Branch Feb 2025</t>
  </si>
  <si>
    <t>MYW-RV-2025-02-0001</t>
  </si>
  <si>
    <t>MYW-RV-2025-02-0002</t>
  </si>
  <si>
    <t>Myama Mandi</t>
  </si>
  <si>
    <t>For INV/MYW/PG/ 2025/150776(3.2.25),$16.89/@4570/-=Ks.77187/-</t>
  </si>
  <si>
    <t>For  MAC/INV/MYW/2025/2/150846(3.2.25)$170.72/@4570/-=Ks.780190/-</t>
  </si>
  <si>
    <t>Account Transactions</t>
  </si>
  <si>
    <t>Monywa Branch</t>
  </si>
  <si>
    <t>From 2025-02-01 to 2025-02-28</t>
  </si>
  <si>
    <t>Ref</t>
  </si>
  <si>
    <t>Contact</t>
  </si>
  <si>
    <t>Tracking-1</t>
  </si>
  <si>
    <t>Tracking-2</t>
  </si>
  <si>
    <t>Debit</t>
  </si>
  <si>
    <t>Credit</t>
  </si>
  <si>
    <t>2025-02-03</t>
  </si>
  <si>
    <t>Myama Mandi	For INV/MYW/PG/ 2025/150776(3.2.25),$16.89/@4570/-=Ks.77187/-</t>
  </si>
  <si>
    <t/>
  </si>
  <si>
    <t>Myama Mandi	For  MAC/INV/MYW/2025/2/150846(3.2.25)$170.72/@4570/-=Ks.780190/-</t>
  </si>
  <si>
    <t>2025-02-28</t>
  </si>
  <si>
    <t>Balance</t>
  </si>
  <si>
    <t>MYW-RV-2025-02-0003</t>
  </si>
  <si>
    <t>U Min Min Thant</t>
  </si>
  <si>
    <t>For Final Payment Matador MT804(used)-serial no. 4070,Ks.4,000,000/-</t>
  </si>
  <si>
    <t>Unit</t>
  </si>
  <si>
    <t>ATT</t>
  </si>
  <si>
    <t>MOLY GREEN</t>
  </si>
  <si>
    <t>MYW-RV-2025-02-0004</t>
  </si>
  <si>
    <t>For MAC/INV/MYW/2025/01/150826(8.1.25),Ks.1983960/-</t>
  </si>
  <si>
    <t>WIN AUTO SERVICE</t>
  </si>
  <si>
    <t>SHWE EAIN SAN SHOP</t>
  </si>
  <si>
    <t>For MAC/INV/MYW/2025/01/150832(8.1.25),Ks.705312/-</t>
  </si>
  <si>
    <t>For MAC/INV/MYW/2025/01/150839(11.1.25),Ks.1400580/-</t>
  </si>
  <si>
    <t>MYW-RV-2025-02-0005</t>
  </si>
  <si>
    <t>MYW-RV-2025-02-0006</t>
  </si>
  <si>
    <t>2025-02-04</t>
  </si>
  <si>
    <t>U Min Min Thant	For Final Payment Matador MT804(used)-serial no. 4070,Ks.4,000,000/-</t>
  </si>
  <si>
    <t>MOLY GREEN	For MAC/INV/MYW/2025/01/150826(8.1.25),Ks.1983960/-</t>
  </si>
  <si>
    <t>WIN AUTO SERVICE	For MAC/INV/MYW/2025/01/150832(8.1.25),Ks.705312/-</t>
  </si>
  <si>
    <t>SHWE EAIN SAN SHOP	For MAC/INV/MYW/2025/01/150839(11.1.25),Ks.1400580/-</t>
  </si>
  <si>
    <t>MYW-PV-2025-02-0001</t>
  </si>
  <si>
    <t>Kyawt Kay Khaing</t>
  </si>
  <si>
    <t>PAY TO Ho For Cash transfer,Ks.6283100/-(MAC),Ks.4000000/-(ATT),Ks.77200/-(PG),Ks.KS.10,360,300/-</t>
  </si>
  <si>
    <t>Cashtransfer</t>
  </si>
  <si>
    <t>MYW-RV-2025-02-0007</t>
  </si>
  <si>
    <t>MYW-RV-2025-02-0008</t>
  </si>
  <si>
    <t>THAW TAR</t>
  </si>
  <si>
    <t>For MAC/INV/MYW/2025/02/150847(5.2.2025),Ks.1,314,000/-</t>
  </si>
  <si>
    <t>For MAC/INV/MYW/2025/02/150848(5.2.2025),Ks.3,540,240/-</t>
  </si>
  <si>
    <t>MYW-RV-2025-02-0009</t>
  </si>
  <si>
    <t>MYW-RV-2025-02-0010</t>
  </si>
  <si>
    <t>Special 1</t>
  </si>
  <si>
    <t>For MAC/INV/MYW/2025/02/150850(5.2.2025),Ks.800280/-</t>
  </si>
  <si>
    <t>2025-02-05</t>
  </si>
  <si>
    <t>Kyawt Kay Khaing	PAY TO Ho For Cash transfer,Ks.6283100/-(MAC),Ks.4000000/-(ATT),Ks.77200/-(PG),Ks.KS.10,360,300/-</t>
  </si>
  <si>
    <t>THAW TAR	For MAC/INV/MYW/2025/02/150847(5.2.2025),Ks.1,314,000/-</t>
  </si>
  <si>
    <t>THAW TAR	For MAC/INV/MYW/2025/02/150848(5.2.2025),Ks.3,540,240/-</t>
  </si>
  <si>
    <t>Special 1	For MAC/INV/MYW/2025/02/150849(5.2.2025),$68.931/-@4600/-Ks.317100/-</t>
  </si>
  <si>
    <t>Special 1	For MAC/INV/MYW/2025/02/150850(5.2.2025),Ks.800280/-</t>
  </si>
  <si>
    <t>For MAC/INV/MYW/2025/02/150849(5.2.2025),$68.31/-@4600/-Ks.314200/-</t>
  </si>
  <si>
    <t>MYW-RV-2025-02-0011</t>
  </si>
  <si>
    <t>MYW-PV-2025-02-0002</t>
  </si>
  <si>
    <t>MYW-PV-2025-02-0003</t>
  </si>
  <si>
    <t>MYW-PV-2025-02-0004</t>
  </si>
  <si>
    <t>MYW-PV-2025-02-0005</t>
  </si>
  <si>
    <t>MYW-PV-2025-02-0006</t>
  </si>
  <si>
    <t>MYW-PV-2025-02-0007</t>
  </si>
  <si>
    <t>MYW-PV-2025-02-0008</t>
  </si>
  <si>
    <t>MYW-PV-2025-02-0009</t>
  </si>
  <si>
    <t>Ma Khin Win Su</t>
  </si>
  <si>
    <t>Pay to Miscellaneous Charges for Monywa BR,Office Use,KS.27000/-</t>
  </si>
  <si>
    <t>Pay to Cycle Fuel Charges for Monywa BR,Office Use Cycle 81W/44427,81W/44437,KS.10000/-</t>
  </si>
  <si>
    <t>Pay to Car fuel Charges 9G-5478,Monywa BR ADMIN &amp; S'part MAC Order Way Ks.60,000/-</t>
  </si>
  <si>
    <t>Pay to Office Use Genset Fuel Charges,Ks.150,000/-</t>
  </si>
  <si>
    <t>Pay to Cycle Fuel Charges for Monywa BR,Office Use Cycle 81W/44427,81W/44437,KS.20000/-</t>
  </si>
  <si>
    <t>Pay to Miscellaneous Charges for Monywa BR,Office Use,KS.22000/-</t>
  </si>
  <si>
    <t>Pay to ATT BU Contract charges,Cus U Min Min Thant,MT 804,Ks.8800/-</t>
  </si>
  <si>
    <t>MYW-PV-2025-02-0010</t>
  </si>
  <si>
    <t>Admin</t>
  </si>
  <si>
    <t xml:space="preserve">  </t>
  </si>
  <si>
    <t>MYW-RV-2025-02-0012</t>
  </si>
  <si>
    <t>For MAC/INV/MYW/2025/02/150853(10.2.25),$112.52/-@4540/-=Ks.510,841/-</t>
  </si>
  <si>
    <t>Special 1	For MAC/INV/MYW/2025/02/150849(5.2.2025),$68.931/-@4600/-Ks.314,200/-</t>
  </si>
  <si>
    <t>2025-02-10</t>
  </si>
  <si>
    <t>Myama Mandi	For MAC/INV/MYW/2025/02/150853(10.2.25),$112.52/-@4540/-=Ks.510,841/-</t>
  </si>
  <si>
    <t>PAY TO Ho For First time  Feb'25 Budget ,KS.730,000/-(MAC Income)</t>
  </si>
  <si>
    <t>Received from Ho For First time  Feb'25 Budget ,KS.730000/-(MAC Income)</t>
  </si>
  <si>
    <t>2025-02-11</t>
  </si>
  <si>
    <t>Kyawt Kay Khaing	PAY TO Ho For First time  Feb'25 Budget ,KS.730,000/-(MAC Income)</t>
  </si>
  <si>
    <t>Ma Khin Win Su	Pay to Miscellaneous Charges for Monywa BR,Office Use,KS.27000/-</t>
  </si>
  <si>
    <t>Ma Khin Win Su	Pay to Cycle Fuel Charges for Monywa BR,Office Use Cycle 81W/44427,81W/44437,KS.10000/-</t>
  </si>
  <si>
    <t>Ma Khin Win Su	Pay to Car fuel Charges 9G-5478,Monywa BR ADMIN &amp; S'part MAC Order Way Ks.60,000/-</t>
  </si>
  <si>
    <t>Ma Khin Win Su	Pay to Office Use Genset Fuel Charges,Ks.150,000/-</t>
  </si>
  <si>
    <t>Ma Khin Win Su	Pay to Cycle Fuel Charges for Monywa BR,Office Use Cycle 81W/44427,81W/44437,KS.20000/-</t>
  </si>
  <si>
    <t>Ma Khin Win Su	Pay to Miscellaneous Charges for Monywa BR,Office Use,KS.22000/-</t>
  </si>
  <si>
    <t>Ma Khin Win Su	Pay to ATT BU Contract charges,Cus U Min Min Thant,MT 804,Ks.8800/-</t>
  </si>
  <si>
    <t>Kyawt Kay Khaing	Received from Ho For First time  Feb'25 Budget ,KS.730000/-(MAC Income)</t>
  </si>
  <si>
    <t>MYW-RV-2025-02-0013</t>
  </si>
  <si>
    <t>For MAC/INV/MYW/2025/01/150835(8.1.25),Ks.513,360/-</t>
  </si>
  <si>
    <t>SHINE</t>
  </si>
  <si>
    <t xml:space="preserve">YE MAN (MYW) </t>
  </si>
  <si>
    <t>MYW-RV-2025-02-0014</t>
  </si>
  <si>
    <t>MYW-RV-2025-02-0015</t>
  </si>
  <si>
    <t>For MAC/INV/MYW/2025/01/150841(14.1.25),Ks.3218940/-</t>
  </si>
  <si>
    <t>For MAC/INV/MYW/2025/01/150843(14.1.25),Ks.753408/-</t>
  </si>
  <si>
    <t>For MAC/INV/MYW/2025/01/150835(11.1.25),Ks.1092192/-Dis Ks.192/-</t>
  </si>
  <si>
    <t>MYW-RV-2025-02-0016</t>
  </si>
  <si>
    <t>2025-02-17</t>
  </si>
  <si>
    <t>WIN AUTO SERVICE	For MAC/INV/MYW/2025/01/150835(8.1.25),Ks.513,360/-</t>
  </si>
  <si>
    <t>SHINE	For MAC/INV/MYW/2025/01/150841(14.1.25),Ks.3218940/-</t>
  </si>
  <si>
    <t>YE MAN (MYW)</t>
  </si>
  <si>
    <t>YE MAN (MYW) 	For MAC/INV/MYW/2025/01/150843(14.1.25),Ks.753408/-</t>
  </si>
  <si>
    <t>SHINE	For MAC/INV/MYW/2025/01/150835(11.1.25),Ks.1092192/-Dis Ks.192/-</t>
  </si>
  <si>
    <t>MYW-RV-2025-02-0017</t>
  </si>
  <si>
    <t>U Myint Oo</t>
  </si>
  <si>
    <t>Mandalay Golden Friend</t>
  </si>
  <si>
    <t>MYW-RV-2025-02-0018</t>
  </si>
  <si>
    <t>For INV/MYW/CE2/ 2025/150777(19.2.25),$293.2/@4490/-=Ks.1316468/-Dis ks.68/-</t>
  </si>
  <si>
    <t>CE2</t>
  </si>
  <si>
    <t>For INV/MYW/CE4/ 2025/150778(19.2.25),$52.28/@4490/-=Ks.234737/-Dis ks.37/-</t>
  </si>
  <si>
    <t>CE4</t>
  </si>
  <si>
    <t>2025-02-19</t>
  </si>
  <si>
    <t>U Myint Oo	For INV/MYW/CE2/ 2025/150777(19.2.25),$293.2/@4490/-=Ks.1316468/-Dis ks.68/-</t>
  </si>
  <si>
    <t>Mandalay Golden Friend	For INV/MYW/CE4/ 2025/150778(19.2.25),$52.28/@4490/-=Ks.234737/-Dis ks.37/-</t>
  </si>
  <si>
    <t>Pay to Office Use Genset Fuel Charges,Ks.50,000/-</t>
  </si>
  <si>
    <t>Pay to SSB Charges For JAN'25 MYW BR MP-6 post,Ks.80000/-</t>
  </si>
  <si>
    <t>Pay to Meter Bill Charges For Monywa BR JAN'25,Ks.66,100/-</t>
  </si>
  <si>
    <t>Pay to Car fuel Charges 9G-5478,Monywa BR ADMIN &amp; S'part MAC Order Way Ks.140,000/-</t>
  </si>
  <si>
    <t>Pay to Cycle Fuel Charges for Monywa BR,Office Use Cycle 81W/44427,81W/44437,KS.25000/-</t>
  </si>
  <si>
    <t>Pay to S'part transport charges from customer U kyaw Min Htike 4616544  (1)Pcs  Customer return  to myw office(Error),MDY TO MYW,Ks.2500/-</t>
  </si>
  <si>
    <t>For MAC/INV/MYW/2025/02/150852(7.2.25),Ks.1333800/-</t>
  </si>
  <si>
    <t>MYW-RV-2025-02-0019</t>
  </si>
  <si>
    <t>MYW-RV-2025-02-0020</t>
  </si>
  <si>
    <t>MYW-PV-2025-02-0011</t>
  </si>
  <si>
    <t>MYW-PV-2025-02-0012</t>
  </si>
  <si>
    <t>MYW-PV-2025-02-0013</t>
  </si>
  <si>
    <t>MYW-PV-2025-02-0014</t>
  </si>
  <si>
    <t>MYW-PV-2025-02-0015</t>
  </si>
  <si>
    <t>MYW-PV-2025-02-0016</t>
  </si>
  <si>
    <t>MYW-PV-2025-02-0017</t>
  </si>
  <si>
    <t>Received from Ho For Second time  Feb'25 Budget ,KS.568000/-(MAC Income)</t>
  </si>
  <si>
    <t>Pay to Office Dog food Charges,Ks.15000/-</t>
  </si>
  <si>
    <t>MYW-PV-2025-02-0018</t>
  </si>
  <si>
    <t>MYW-PV-2025-02-0019</t>
  </si>
  <si>
    <t>PAY TO Ho For Cash transfer,KS.3218950/-(MAC Income)</t>
  </si>
  <si>
    <t>PAY TO Ho For Cash transfer,KS.1333800/-(MAC Income)</t>
  </si>
  <si>
    <t>MYW-PV-2025-02-0020</t>
  </si>
  <si>
    <t>2025-02-20</t>
  </si>
  <si>
    <t>Ma Khin Win Su	Pay to SSB Charges For JAN'25 MYW BR MP-6 post,Ks.80000/-</t>
  </si>
  <si>
    <t>Ma Khin Win Su	Pay to Meter Bill Charges For Monywa BR JAN'25,Ks.66,100/-</t>
  </si>
  <si>
    <t>Ma Khin Win Su	Pay to Car fuel Charges 9G-5478,Monywa BR ADMIN &amp; S'part MAC Order Way Ks.140,000/-</t>
  </si>
  <si>
    <t>Ma Khin Win Su	Pay to Cycle Fuel Charges for Monywa BR,Office Use Cycle 81W/44427,81W/44437,KS.25000/-</t>
  </si>
  <si>
    <t>Ma Khin Win Su	Pay to Office Use Genset Fuel Charges,Ks.50,000/-</t>
  </si>
  <si>
    <t>Ma Khin Win Su	Pay to S'part transport charges from customer U kyaw Min Htike 4616544  (1)Pcs  Customer return  to myw office(Error),MDY TO MYW,Ks.2500/-</t>
  </si>
  <si>
    <t>Ma Khin Win Su	Pay to Office Dog food Charges,Ks.15000/-</t>
  </si>
  <si>
    <t>Kyawt Kay Khaing	PAY TO Ho For Cash transfer, Second time  Feb'25 Budget ,KS.568000/-(MAC Income)</t>
  </si>
  <si>
    <t>Kyawt Kay Khaing	PAY TO Ho For Cash transfer,KS.3218950/-(MAC Income)</t>
  </si>
  <si>
    <t>Kyawt Kay Khaing	PAY TO Ho For Cash transfer,KS.1333800/-(MAC Income)</t>
  </si>
  <si>
    <t>SHINE	For MAC/INV/MYW/2025/02/150852(7.2.25),Ks.1333800/-</t>
  </si>
  <si>
    <t>Kyawt Kay Khaing	Received from Ho For Second time  Feb'25 Budget ,KS.568000/-(MAC Income)</t>
  </si>
  <si>
    <t>PAY TO Ho For Cash transfer, Second time  Feb'25 Budget ,KS.568000/-(MAC Income)</t>
  </si>
  <si>
    <t>Budget</t>
  </si>
  <si>
    <t>MYW-RV-2025-02-0021</t>
  </si>
  <si>
    <t>For MAC/INV/MYW/2025/02/150857(21.2.2025),Ks.2,642,400/-</t>
  </si>
  <si>
    <t>MYW-PV-2025-02-0021</t>
  </si>
  <si>
    <t>PAY TO Ho For Cash transfer,KS.1316400/-(CE2)KS.234700/-(CE4),KS.7540200/-(MAC),Total Ks.9091300/-</t>
  </si>
  <si>
    <t>2025-02-21</t>
  </si>
  <si>
    <t>Kyawt Kay Khaing	PAY TO Ho For Cash transfer,KS.1316400/-(CE2)KS.234700/-(CE4),KS.7540200/-(MAC),Total Ks.9091300/-</t>
  </si>
  <si>
    <t>THAW TAR	For MAC/INV/MYW/2025/02/150857(21.2.2025),Ks.2,642,400/-</t>
  </si>
  <si>
    <t>SPECIAL 1</t>
  </si>
  <si>
    <t>MYW-RV-2025-02-0022</t>
  </si>
  <si>
    <t>MYW-RV-2025-02-0023</t>
  </si>
  <si>
    <t>For MAC/INV/MYW/2025/02/150858(24.2.2025)$135.24/-@4490,Ks.607,227/--</t>
  </si>
  <si>
    <t>MYANMA MAN TAING</t>
  </si>
  <si>
    <t>For MAC/INV/MYW/2025/02/150856(24.2.2025),$170.72/-@4490,Ks.766,532/--</t>
  </si>
  <si>
    <t>MYW-RV-2025-02-0024</t>
  </si>
  <si>
    <t>U HTUN THURA</t>
  </si>
  <si>
    <t>For MAC/INV/MYW/2025/02/150860(25.2.2025),Ks.903960/--Dis Ks.60/-</t>
  </si>
  <si>
    <t>2025-02-25</t>
  </si>
  <si>
    <t>SPECIAL 1	For MAC/INV/MYW/2025/02/150858(24.2.2025)$135.24/-@4490,Ks.607,227/--</t>
  </si>
  <si>
    <t>MYANMA MAN TAING	For MAC/INV/MYW/2025/02/150856(24.2.2025),$170.72/-@4490,Ks.766,532/--</t>
  </si>
  <si>
    <t>U HTUN THURA	For MAC/INV/MYW/2025/02/150860(25.2.2025),Ks.903960/--Dis Ks.60/-</t>
  </si>
  <si>
    <t>2025-02-24</t>
  </si>
  <si>
    <t>Pay to Donation Flower Charges For FEB'25, KS.90,000/-</t>
  </si>
  <si>
    <t>Pay  to Overtime charges,Ks.48000/-(Security U Bo  Kyauk)jan'25</t>
  </si>
  <si>
    <t>Pay to Cycle Fuel Charges for Monywa BR,Office Use Cycle 81W/44427,81W/44437,KS.15000/-</t>
  </si>
  <si>
    <t>Pay to Car hour service,change engine oil&amp; Filter&amp; Normal checking, Ks.50000/</t>
  </si>
  <si>
    <t>Pay  to Miscellaneous charges(Feb born Birthday Cake For  MYW BR),Ks.25000/-</t>
  </si>
  <si>
    <t>MYW-PV-2025-02-0022</t>
  </si>
  <si>
    <t>MYW-PV-2025-02-0023</t>
  </si>
  <si>
    <t>MYW-PV-2025-02-0024</t>
  </si>
  <si>
    <t>MYW-PV-2025-02-0025</t>
  </si>
  <si>
    <t>MYW-PV-2025-02-0026</t>
  </si>
  <si>
    <t>MYW-PV-2025-02-0027</t>
  </si>
  <si>
    <t>MYW-PV-2025-02-0028</t>
  </si>
  <si>
    <t>MYW-PV-2025-02-0029</t>
  </si>
  <si>
    <t>Pay to MYW MAC Customer Forever,Paying bithday cake charges,Ks.30000/-</t>
  </si>
  <si>
    <t>Pay  to Miscellaneous charges,Ks.20900/-</t>
  </si>
  <si>
    <t>Pay to Car fuel Charges 9G-5478,Monywa BR ADMIN &amp; S'part MAC Order Way Ks.130,000/-</t>
  </si>
  <si>
    <t>Pay to OfficeUse Water Charges,Ks.100,000/-</t>
  </si>
  <si>
    <t>MYW-PV-2025-02-0030</t>
  </si>
  <si>
    <t>Ma Khin Win Su	Pay to Car hour service,change engine oil&amp; Filter&amp; Normal checking, Ks.50000/</t>
  </si>
  <si>
    <t>Ma Khin Win Su	Pay  to Miscellaneous charges,Ks.20900/-</t>
  </si>
  <si>
    <t>Ma Khin Win Su	Pay to Donation Flower Charges For FEB'25, KS.90,000/-</t>
  </si>
  <si>
    <t>Ma Khin Win Su	Pay  to Overtime charges,Ks.48000/-(Security U Bo  Kyauk)jan'25</t>
  </si>
  <si>
    <t>Ma Khin Win Su	Pay to Car fuel Charges 9G-5478,Monywa BR ADMIN &amp; S'part MAC Order Way Ks.130,000/-</t>
  </si>
  <si>
    <t>Ma Khin Win Su	Pay to Cycle Fuel Charges for Monywa BR,Office Use Cycle 81W/44427,81W/44437,KS.15000/-</t>
  </si>
  <si>
    <t>Ma Khin Win Su	Pay  to Miscellaneous charges(Feb born Birthday Cake For  MYW BR),Ks.25000/-</t>
  </si>
  <si>
    <t>Ma Khin Win Su	Pay to MYW MAC Customer Forever,Paying bithday cake charges,Ks.30000/-</t>
  </si>
  <si>
    <t>Ma Khin Win Su	Pay to OfficeUse Water Charges,Ks.100,000/-</t>
  </si>
  <si>
    <t>Particular</t>
  </si>
  <si>
    <t>CE2 Incentive For Dec'2 CE2 S'PART INCENTIVE FORNov'24 INCENTIVE (40%) MMK-31,387/- POOLING (60%)47,080/-TOTAL INCENTIVE 78,467/-</t>
  </si>
  <si>
    <t>MYW-RV-2025-02-0025</t>
  </si>
  <si>
    <t>MYW-RV-2025-02-0026</t>
  </si>
  <si>
    <t>MYW-PV-2025-02-0031</t>
  </si>
  <si>
    <t>MAC Incentive For Nov'24 MAC S'PART INCENTIVE FOR Dec25 INCENTIVE (40%) MMK-342,648/- POOLING (60%)34,917/-TOTAL INCENTIVE 377,565/-</t>
  </si>
  <si>
    <t>MYW-PV-2025-02-0032</t>
  </si>
  <si>
    <t>incentive</t>
  </si>
  <si>
    <t>2025-02-27</t>
  </si>
  <si>
    <t>MYW-RV-2025-02-0025 /CE2 INCENTIVE For Feb'25</t>
  </si>
  <si>
    <t>CE2 Incentive For Dec'2 CE2 S'PART INCENTIVE FORNov'24  INCENTIVE (40%) MMK-31,387/- POOLING (60%)47,080/-TOTAL INCENTIVE 78,467/-</t>
  </si>
  <si>
    <t>MYW-RV-2025-02-0026 /MAC Incentive For Feb'25</t>
  </si>
  <si>
    <t>MAC Incentive For Nov'24 
MAC S'PART INCENTIVE FOR Dec25  INCENTIVE (40%) MMK-342,648/- POOLING (60%)34,917/-TOTAL INCENTIVE 377,565/-</t>
  </si>
  <si>
    <t>CE2 INCENTIVE For Feb'25</t>
  </si>
  <si>
    <t>MAC Incentive For Feb'25</t>
  </si>
  <si>
    <t>MYW-RV-2025-02-0027</t>
  </si>
  <si>
    <t>MYW-PV-2025-02-0033</t>
  </si>
  <si>
    <t xml:space="preserve"> Received From Feb'25 Salary ,Employee 6 posts,Ks.2,159,460/-</t>
  </si>
  <si>
    <t>Salary</t>
  </si>
  <si>
    <t>Ma Khin Win Su	 Received From Feb'25 Salary ,Employee 6 posts,Ks.2,159,460/-</t>
  </si>
  <si>
    <t>Date 28.2.2025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</si>
</sst>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yy;@"/>
    <numFmt numFmtId="166" formatCode="[$-409]d\-mmm;@"/>
    <numFmt numFmtId="167" formatCode="_(&quot;$&quot;* #,##0_);_(&quot;$&quot;* \(#,##0\);_(&quot;$&quot;* &quot;-&quot;??_);_(@_)"/>
    <numFmt numFmtId="168" formatCode="[$-409]d\-mmm\-yy;@"/>
  </numFmts>
  <fonts count="3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name val="Calibri Light"/>
      <family val="1"/>
      <scheme val="major"/>
    </font>
    <font>
      <sz val="12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b/>
      <sz val="10"/>
      <color theme="1"/>
      <name val="Zawgyi-One"/>
      <family val="2"/>
    </font>
    <font>
      <b/>
      <sz val="12"/>
      <color theme="1"/>
      <name val="Times New Roman"/>
      <family val="1"/>
    </font>
    <font>
      <b/>
      <sz val="12"/>
      <color theme="1"/>
      <name val="Calibri Light"/>
      <family val="1"/>
      <scheme val="major"/>
    </font>
    <font>
      <sz val="12"/>
      <color theme="1"/>
      <name val="Calibri Light"/>
      <family val="1"/>
      <scheme val="major"/>
    </font>
    <font>
      <sz val="12"/>
      <name val="Calibri Light"/>
      <family val="1"/>
      <scheme val="major"/>
    </font>
    <font>
      <b/>
      <sz val="12"/>
      <name val="Calibri Light"/>
      <family val="1"/>
      <scheme val="maj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b/>
      <u/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 Light"/>
      <family val="1"/>
      <scheme val="major"/>
    </font>
    <font>
      <sz val="10"/>
      <name val="Arial"/>
      <family val="2"/>
      <charset val="1"/>
    </font>
    <font>
      <b/>
      <sz val="10"/>
      <name val="Arial"/>
      <family val="2"/>
      <charset val="1"/>
    </font>
    <font>
      <b/>
      <sz val="10"/>
      <name val="Calibri"/>
      <family val="2"/>
      <scheme val="minor"/>
    </font>
    <font>
      <sz val="8"/>
      <name val="Calibri"/>
      <family val="2"/>
      <scheme val="minor"/>
    </font>
    <font>
      <b/>
      <sz val="15"/>
      <color theme="3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mbria"/>
      <family val="1"/>
    </font>
    <font>
      <b/>
      <sz val="12"/>
      <color theme="1"/>
      <name val="Cambria"/>
      <family val="1"/>
    </font>
    <font>
      <b/>
      <sz val="11.5"/>
      <name val="Cambria"/>
      <family val="1"/>
    </font>
    <font>
      <b/>
      <u/>
      <sz val="11.5"/>
      <name val="Cambria"/>
      <family val="1"/>
    </font>
    <font>
      <sz val="11.5"/>
      <name val="Cambria"/>
      <family val="1"/>
    </font>
    <font>
      <sz val="11.5"/>
      <color theme="1"/>
      <name val="Cambria"/>
      <family val="1"/>
    </font>
    <font>
      <b/>
      <sz val="11.5"/>
      <color theme="1"/>
      <name val="Cambria"/>
      <family val="1"/>
    </font>
    <font>
      <b/>
      <i/>
      <sz val="11.5"/>
      <name val="Cambria"/>
      <family val="1"/>
    </font>
    <font>
      <b/>
      <sz val="11.5"/>
      <color rgb="FFFF0000"/>
      <name val="Cambria"/>
      <family val="1"/>
    </font>
    <font>
      <sz val="14"/>
      <color theme="1"/>
      <name val="Cambria"/>
      <family val="1"/>
    </font>
    <font>
      <b/>
      <i/>
      <sz val="11.5"/>
      <color theme="1"/>
      <name val="Cambria"/>
      <family val="1"/>
    </font>
  </fonts>
  <fills count="20">
    <fill>
      <patternFill patternType="none"/>
    </fill>
    <fill>
      <patternFill patternType="gray125"/>
    </fill>
    <fill>
      <patternFill patternType="solid">
        <fgColor rgb="FFCDCDCD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339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39997558519241921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0" fontId="20" fillId="0" borderId="0"/>
    <xf numFmtId="44" fontId="1" fillId="0" borderId="0" applyFont="0" applyFill="0" applyBorder="0" applyAlignment="0" applyProtection="0"/>
    <xf numFmtId="0" fontId="24" fillId="0" borderId="18" applyNumberFormat="0" applyFill="0" applyAlignment="0" applyProtection="0"/>
    <xf numFmtId="0" fontId="25" fillId="14" borderId="0" applyNumberFormat="0" applyBorder="0" applyAlignment="0" applyProtection="0"/>
  </cellStyleXfs>
  <cellXfs count="340">
    <xf numFmtId="0" fontId="0" fillId="0" borderId="0" xfId="0"/>
    <xf numFmtId="164" fontId="3" fillId="0" borderId="1" xfId="1" applyNumberFormat="1" applyFont="1" applyFill="1" applyBorder="1" applyAlignment="1">
      <alignment horizontal="center" vertical="center"/>
    </xf>
    <xf numFmtId="164" fontId="3" fillId="0" borderId="2" xfId="1" applyNumberFormat="1" applyFont="1" applyFill="1" applyBorder="1" applyAlignment="1">
      <alignment horizontal="center" vertical="center"/>
    </xf>
    <xf numFmtId="164" fontId="4" fillId="0" borderId="3" xfId="1" applyNumberFormat="1" applyFont="1" applyFill="1" applyBorder="1"/>
    <xf numFmtId="164" fontId="5" fillId="2" borderId="4" xfId="1" applyNumberFormat="1" applyFont="1" applyFill="1" applyBorder="1" applyAlignment="1">
      <alignment horizontal="center" vertical="center" wrapText="1"/>
    </xf>
    <xf numFmtId="164" fontId="5" fillId="3" borderId="4" xfId="1" applyNumberFormat="1" applyFont="1" applyFill="1" applyBorder="1" applyAlignment="1">
      <alignment horizontal="center" vertical="center" wrapText="1"/>
    </xf>
    <xf numFmtId="164" fontId="5" fillId="6" borderId="4" xfId="1" applyNumberFormat="1" applyFont="1" applyFill="1" applyBorder="1" applyAlignment="1">
      <alignment horizontal="center" vertical="center" wrapText="1"/>
    </xf>
    <xf numFmtId="164" fontId="5" fillId="7" borderId="4" xfId="1" applyNumberFormat="1" applyFont="1" applyFill="1" applyBorder="1" applyAlignment="1">
      <alignment horizontal="center" vertical="center" wrapText="1"/>
    </xf>
    <xf numFmtId="164" fontId="5" fillId="8" borderId="4" xfId="1" applyNumberFormat="1" applyFont="1" applyFill="1" applyBorder="1" applyAlignment="1">
      <alignment horizontal="center" vertical="center" wrapText="1"/>
    </xf>
    <xf numFmtId="164" fontId="5" fillId="9" borderId="4" xfId="1" applyNumberFormat="1" applyFont="1" applyFill="1" applyBorder="1" applyAlignment="1">
      <alignment vertical="center" wrapText="1"/>
    </xf>
    <xf numFmtId="164" fontId="6" fillId="10" borderId="4" xfId="1" applyNumberFormat="1" applyFont="1" applyFill="1" applyBorder="1" applyAlignment="1">
      <alignment horizontal="center" vertical="center" wrapText="1"/>
    </xf>
    <xf numFmtId="164" fontId="5" fillId="11" borderId="4" xfId="1" applyNumberFormat="1" applyFont="1" applyFill="1" applyBorder="1" applyAlignment="1">
      <alignment horizontal="center" vertical="center" wrapText="1"/>
    </xf>
    <xf numFmtId="164" fontId="5" fillId="12" borderId="4" xfId="1" applyNumberFormat="1" applyFont="1" applyFill="1" applyBorder="1" applyAlignment="1">
      <alignment horizontal="center" vertical="center" wrapText="1"/>
    </xf>
    <xf numFmtId="164" fontId="5" fillId="9" borderId="4" xfId="1" applyNumberFormat="1" applyFont="1" applyFill="1" applyBorder="1" applyAlignment="1">
      <alignment horizontal="center" vertical="center" wrapText="1"/>
    </xf>
    <xf numFmtId="164" fontId="5" fillId="6" borderId="3" xfId="1" applyNumberFormat="1" applyFont="1" applyFill="1" applyBorder="1" applyAlignment="1">
      <alignment horizontal="center" vertical="center" wrapText="1"/>
    </xf>
    <xf numFmtId="164" fontId="5" fillId="2" borderId="5" xfId="1" applyNumberFormat="1" applyFont="1" applyFill="1" applyBorder="1" applyAlignment="1">
      <alignment horizontal="center" vertical="center" wrapText="1"/>
    </xf>
    <xf numFmtId="16" fontId="2" fillId="9" borderId="6" xfId="0" applyNumberFormat="1" applyFont="1" applyFill="1" applyBorder="1" applyAlignment="1">
      <alignment horizontal="center"/>
    </xf>
    <xf numFmtId="164" fontId="5" fillId="8" borderId="6" xfId="1" applyNumberFormat="1" applyFont="1" applyFill="1" applyBorder="1" applyAlignment="1">
      <alignment vertical="top" wrapText="1"/>
    </xf>
    <xf numFmtId="164" fontId="5" fillId="8" borderId="5" xfId="1" applyNumberFormat="1" applyFont="1" applyFill="1" applyBorder="1" applyAlignment="1">
      <alignment horizontal="center" vertical="center" wrapText="1"/>
    </xf>
    <xf numFmtId="164" fontId="5" fillId="9" borderId="5" xfId="1" applyNumberFormat="1" applyFont="1" applyFill="1" applyBorder="1" applyAlignment="1">
      <alignment vertical="center" wrapText="1"/>
    </xf>
    <xf numFmtId="164" fontId="5" fillId="10" borderId="5" xfId="1" applyNumberFormat="1" applyFont="1" applyFill="1" applyBorder="1" applyAlignment="1">
      <alignment horizontal="center" vertical="center" wrapText="1"/>
    </xf>
    <xf numFmtId="164" fontId="6" fillId="10" borderId="5" xfId="1" applyNumberFormat="1" applyFont="1" applyFill="1" applyBorder="1" applyAlignment="1">
      <alignment horizontal="center" vertical="center" wrapText="1"/>
    </xf>
    <xf numFmtId="164" fontId="5" fillId="11" borderId="5" xfId="1" applyNumberFormat="1" applyFont="1" applyFill="1" applyBorder="1" applyAlignment="1">
      <alignment horizontal="center" vertical="center" wrapText="1"/>
    </xf>
    <xf numFmtId="164" fontId="5" fillId="12" borderId="5" xfId="1" applyNumberFormat="1" applyFont="1" applyFill="1" applyBorder="1" applyAlignment="1">
      <alignment horizontal="center" vertical="center" wrapText="1"/>
    </xf>
    <xf numFmtId="164" fontId="5" fillId="9" borderId="5" xfId="1" applyNumberFormat="1" applyFont="1" applyFill="1" applyBorder="1" applyAlignment="1">
      <alignment horizontal="center" vertical="center" wrapText="1"/>
    </xf>
    <xf numFmtId="164" fontId="5" fillId="6" borderId="6" xfId="1" applyNumberFormat="1" applyFont="1" applyFill="1" applyBorder="1" applyAlignment="1">
      <alignment vertical="top" wrapText="1"/>
    </xf>
    <xf numFmtId="164" fontId="7" fillId="6" borderId="6" xfId="0" applyNumberFormat="1" applyFont="1" applyFill="1" applyBorder="1" applyAlignment="1">
      <alignment horizontal="center" vertical="center"/>
    </xf>
    <xf numFmtId="164" fontId="5" fillId="6" borderId="6" xfId="1" applyNumberFormat="1" applyFont="1" applyFill="1" applyBorder="1"/>
    <xf numFmtId="164" fontId="5" fillId="7" borderId="7" xfId="1" applyNumberFormat="1" applyFont="1" applyFill="1" applyBorder="1" applyAlignment="1">
      <alignment vertical="center" wrapText="1"/>
    </xf>
    <xf numFmtId="164" fontId="5" fillId="8" borderId="8" xfId="1" applyNumberFormat="1" applyFont="1" applyFill="1" applyBorder="1" applyAlignment="1">
      <alignment horizontal="center" vertical="center" wrapText="1"/>
    </xf>
    <xf numFmtId="164" fontId="5" fillId="11" borderId="6" xfId="1" applyNumberFormat="1" applyFont="1" applyFill="1" applyBorder="1" applyAlignment="1">
      <alignment horizontal="center" vertical="center" wrapText="1"/>
    </xf>
    <xf numFmtId="164" fontId="5" fillId="9" borderId="6" xfId="1" applyNumberFormat="1" applyFont="1" applyFill="1" applyBorder="1" applyAlignment="1">
      <alignment vertical="center" wrapText="1"/>
    </xf>
    <xf numFmtId="164" fontId="5" fillId="12" borderId="6" xfId="1" applyNumberFormat="1" applyFont="1" applyFill="1" applyBorder="1" applyAlignment="1">
      <alignment horizontal="center" vertical="center" wrapText="1"/>
    </xf>
    <xf numFmtId="164" fontId="5" fillId="9" borderId="6" xfId="1" applyNumberFormat="1" applyFont="1" applyFill="1" applyBorder="1" applyAlignment="1">
      <alignment horizontal="center" vertical="center" wrapText="1"/>
    </xf>
    <xf numFmtId="0" fontId="2" fillId="0" borderId="0" xfId="0" applyFont="1"/>
    <xf numFmtId="164" fontId="5" fillId="12" borderId="6" xfId="1" applyNumberFormat="1" applyFont="1" applyFill="1" applyBorder="1"/>
    <xf numFmtId="164" fontId="5" fillId="11" borderId="0" xfId="1" applyNumberFormat="1" applyFont="1" applyFill="1" applyBorder="1"/>
    <xf numFmtId="164" fontId="0" fillId="0" borderId="0" xfId="0" applyNumberFormat="1"/>
    <xf numFmtId="164" fontId="5" fillId="10" borderId="6" xfId="1" applyNumberFormat="1" applyFont="1" applyFill="1" applyBorder="1" applyAlignment="1">
      <alignment horizontal="center" vertical="center" wrapText="1"/>
    </xf>
    <xf numFmtId="164" fontId="5" fillId="9" borderId="8" xfId="1" applyNumberFormat="1" applyFont="1" applyFill="1" applyBorder="1" applyAlignment="1">
      <alignment horizontal="center" vertical="center" wrapText="1"/>
    </xf>
    <xf numFmtId="164" fontId="5" fillId="0" borderId="0" xfId="1" applyNumberFormat="1" applyFont="1" applyFill="1" applyBorder="1"/>
    <xf numFmtId="164" fontId="5" fillId="12" borderId="10" xfId="1" applyNumberFormat="1" applyFont="1" applyFill="1" applyBorder="1" applyAlignment="1">
      <alignment horizontal="center" vertical="center" wrapText="1"/>
    </xf>
    <xf numFmtId="164" fontId="5" fillId="10" borderId="11" xfId="1" applyNumberFormat="1" applyFont="1" applyFill="1" applyBorder="1" applyAlignment="1">
      <alignment horizontal="center" vertical="center" wrapText="1"/>
    </xf>
    <xf numFmtId="164" fontId="5" fillId="9" borderId="11" xfId="1" applyNumberFormat="1" applyFont="1" applyFill="1" applyBorder="1" applyAlignment="1">
      <alignment vertical="center" wrapText="1"/>
    </xf>
    <xf numFmtId="164" fontId="5" fillId="12" borderId="11" xfId="1" applyNumberFormat="1" applyFont="1" applyFill="1" applyBorder="1" applyAlignment="1">
      <alignment horizontal="center" vertical="center" wrapText="1"/>
    </xf>
    <xf numFmtId="164" fontId="5" fillId="11" borderId="11" xfId="1" applyNumberFormat="1" applyFont="1" applyFill="1" applyBorder="1" applyAlignment="1">
      <alignment horizontal="center" vertical="center" wrapText="1"/>
    </xf>
    <xf numFmtId="164" fontId="5" fillId="10" borderId="4" xfId="1" applyNumberFormat="1" applyFont="1" applyFill="1" applyBorder="1" applyAlignment="1">
      <alignment horizontal="center" vertical="center" wrapText="1"/>
    </xf>
    <xf numFmtId="164" fontId="5" fillId="0" borderId="0" xfId="1" applyNumberFormat="1" applyFont="1" applyFill="1" applyBorder="1" applyAlignment="1">
      <alignment vertical="top" wrapText="1"/>
    </xf>
    <xf numFmtId="164" fontId="8" fillId="10" borderId="4" xfId="1" applyNumberFormat="1" applyFont="1" applyFill="1" applyBorder="1"/>
    <xf numFmtId="164" fontId="5" fillId="12" borderId="4" xfId="1" applyNumberFormat="1" applyFont="1" applyFill="1" applyBorder="1"/>
    <xf numFmtId="164" fontId="5" fillId="9" borderId="6" xfId="1" applyNumberFormat="1" applyFont="1" applyFill="1" applyBorder="1"/>
    <xf numFmtId="164" fontId="8" fillId="10" borderId="5" xfId="1" applyNumberFormat="1" applyFont="1" applyFill="1" applyBorder="1"/>
    <xf numFmtId="164" fontId="5" fillId="11" borderId="4" xfId="1" applyNumberFormat="1" applyFont="1" applyFill="1" applyBorder="1" applyAlignment="1">
      <alignment vertical="center"/>
    </xf>
    <xf numFmtId="164" fontId="5" fillId="12" borderId="5" xfId="1" applyNumberFormat="1" applyFont="1" applyFill="1" applyBorder="1"/>
    <xf numFmtId="164" fontId="8" fillId="10" borderId="6" xfId="1" applyNumberFormat="1" applyFont="1" applyFill="1" applyBorder="1"/>
    <xf numFmtId="164" fontId="5" fillId="10" borderId="6" xfId="1" applyNumberFormat="1" applyFont="1" applyFill="1" applyBorder="1"/>
    <xf numFmtId="164" fontId="5" fillId="11" borderId="5" xfId="1" applyNumberFormat="1" applyFont="1" applyFill="1" applyBorder="1" applyAlignment="1">
      <alignment vertical="center"/>
    </xf>
    <xf numFmtId="164" fontId="8" fillId="9" borderId="6" xfId="1" applyNumberFormat="1" applyFont="1" applyFill="1" applyBorder="1" applyAlignment="1"/>
    <xf numFmtId="164" fontId="5" fillId="12" borderId="6" xfId="1" applyNumberFormat="1" applyFont="1" applyFill="1" applyBorder="1" applyAlignment="1">
      <alignment vertical="top" wrapText="1"/>
    </xf>
    <xf numFmtId="164" fontId="8" fillId="10" borderId="12" xfId="1" applyNumberFormat="1" applyFont="1" applyFill="1" applyBorder="1"/>
    <xf numFmtId="164" fontId="5" fillId="11" borderId="6" xfId="1" applyNumberFormat="1" applyFont="1" applyFill="1" applyBorder="1" applyAlignment="1">
      <alignment vertical="center" wrapText="1"/>
    </xf>
    <xf numFmtId="164" fontId="8" fillId="9" borderId="5" xfId="1" applyNumberFormat="1" applyFont="1" applyFill="1" applyBorder="1" applyAlignment="1"/>
    <xf numFmtId="164" fontId="8" fillId="10" borderId="13" xfId="1" applyNumberFormat="1" applyFont="1" applyFill="1" applyBorder="1"/>
    <xf numFmtId="0" fontId="0" fillId="0" borderId="0" xfId="0" applyAlignment="1">
      <alignment horizontal="center"/>
    </xf>
    <xf numFmtId="0" fontId="9" fillId="0" borderId="0" xfId="0" applyFont="1"/>
    <xf numFmtId="164" fontId="10" fillId="0" borderId="0" xfId="1" applyNumberFormat="1" applyFont="1" applyFill="1" applyBorder="1"/>
    <xf numFmtId="164" fontId="0" fillId="0" borderId="0" xfId="1" applyNumberFormat="1" applyFont="1" applyFill="1" applyBorder="1" applyAlignment="1"/>
    <xf numFmtId="164" fontId="11" fillId="0" borderId="0" xfId="1" applyNumberFormat="1" applyFont="1" applyFill="1" applyBorder="1"/>
    <xf numFmtId="0" fontId="8" fillId="0" borderId="0" xfId="0" applyFont="1"/>
    <xf numFmtId="0" fontId="10" fillId="0" borderId="0" xfId="0" applyFont="1"/>
    <xf numFmtId="164" fontId="9" fillId="0" borderId="0" xfId="1" applyNumberFormat="1" applyFont="1" applyFill="1" applyBorder="1"/>
    <xf numFmtId="164" fontId="10" fillId="0" borderId="0" xfId="1" applyNumberFormat="1" applyFont="1" applyFill="1" applyBorder="1" applyAlignment="1"/>
    <xf numFmtId="164" fontId="11" fillId="0" borderId="0" xfId="1" applyNumberFormat="1" applyFont="1" applyFill="1" applyBorder="1" applyAlignment="1">
      <alignment vertical="top" wrapText="1"/>
    </xf>
    <xf numFmtId="164" fontId="4" fillId="0" borderId="0" xfId="1" applyNumberFormat="1" applyFont="1" applyFill="1" applyBorder="1"/>
    <xf numFmtId="0" fontId="9" fillId="0" borderId="0" xfId="0" applyFont="1" applyAlignment="1">
      <alignment horizontal="center"/>
    </xf>
    <xf numFmtId="164" fontId="12" fillId="0" borderId="0" xfId="1" applyNumberFormat="1" applyFont="1" applyFill="1" applyBorder="1" applyAlignment="1"/>
    <xf numFmtId="0" fontId="8" fillId="0" borderId="0" xfId="0" applyFont="1" applyAlignment="1">
      <alignment horizontal="center"/>
    </xf>
    <xf numFmtId="164" fontId="4" fillId="0" borderId="0" xfId="1" applyNumberFormat="1" applyFont="1" applyFill="1" applyBorder="1" applyAlignment="1">
      <alignment horizontal="center"/>
    </xf>
    <xf numFmtId="164" fontId="4" fillId="0" borderId="0" xfId="1" applyNumberFormat="1" applyFont="1" applyFill="1" applyBorder="1" applyAlignment="1"/>
    <xf numFmtId="164" fontId="0" fillId="0" borderId="0" xfId="1" applyNumberFormat="1" applyFont="1" applyFill="1" applyBorder="1"/>
    <xf numFmtId="164" fontId="8" fillId="0" borderId="0" xfId="1" applyNumberFormat="1" applyFont="1" applyFill="1" applyBorder="1"/>
    <xf numFmtId="164" fontId="4" fillId="0" borderId="0" xfId="1" applyNumberFormat="1" applyFont="1" applyFill="1" applyBorder="1" applyAlignment="1">
      <alignment horizontal="center" vertical="center"/>
    </xf>
    <xf numFmtId="164" fontId="13" fillId="0" borderId="0" xfId="1" applyNumberFormat="1" applyFont="1" applyFill="1" applyBorder="1"/>
    <xf numFmtId="164" fontId="5" fillId="0" borderId="0" xfId="1" applyNumberFormat="1" applyFont="1" applyFill="1" applyBorder="1" applyAlignment="1">
      <alignment horizontal="center" vertical="center"/>
    </xf>
    <xf numFmtId="164" fontId="14" fillId="0" borderId="0" xfId="1" applyNumberFormat="1" applyFont="1" applyFill="1" applyBorder="1"/>
    <xf numFmtId="16" fontId="0" fillId="0" borderId="0" xfId="0" applyNumberFormat="1"/>
    <xf numFmtId="3" fontId="15" fillId="0" borderId="0" xfId="0" applyNumberFormat="1" applyFont="1"/>
    <xf numFmtId="164" fontId="7" fillId="0" borderId="0" xfId="1" applyNumberFormat="1" applyFont="1" applyFill="1" applyBorder="1" applyAlignment="1">
      <alignment horizontal="center" vertical="center"/>
    </xf>
    <xf numFmtId="164" fontId="13" fillId="0" borderId="0" xfId="1" applyNumberFormat="1" applyFont="1" applyFill="1" applyBorder="1" applyAlignment="1">
      <alignment horizontal="right"/>
    </xf>
    <xf numFmtId="3" fontId="0" fillId="0" borderId="0" xfId="0" applyNumberFormat="1"/>
    <xf numFmtId="164" fontId="0" fillId="0" borderId="0" xfId="1" applyNumberFormat="1" applyFont="1" applyBorder="1"/>
    <xf numFmtId="164" fontId="0" fillId="0" borderId="0" xfId="1" applyNumberFormat="1" applyFont="1"/>
    <xf numFmtId="164" fontId="0" fillId="0" borderId="0" xfId="1" applyNumberFormat="1" applyFont="1" applyAlignment="1"/>
    <xf numFmtId="0" fontId="17" fillId="13" borderId="1" xfId="2" applyFont="1" applyFill="1" applyBorder="1" applyAlignment="1">
      <alignment horizontal="center" wrapText="1"/>
    </xf>
    <xf numFmtId="0" fontId="17" fillId="13" borderId="1" xfId="2" applyFont="1" applyFill="1" applyBorder="1" applyAlignment="1">
      <alignment horizontal="center" vertical="center" wrapText="1"/>
    </xf>
    <xf numFmtId="164" fontId="17" fillId="13" borderId="1" xfId="1" applyNumberFormat="1" applyFont="1" applyFill="1" applyBorder="1" applyAlignment="1">
      <alignment horizontal="right" vertical="center" wrapText="1"/>
    </xf>
    <xf numFmtId="164" fontId="17" fillId="13" borderId="1" xfId="1" applyNumberFormat="1" applyFont="1" applyFill="1" applyBorder="1" applyAlignment="1">
      <alignment horizontal="center" vertical="center" wrapText="1"/>
    </xf>
    <xf numFmtId="16" fontId="18" fillId="13" borderId="4" xfId="2" applyNumberFormat="1" applyFont="1" applyFill="1" applyBorder="1" applyAlignment="1">
      <alignment horizontal="center"/>
    </xf>
    <xf numFmtId="0" fontId="18" fillId="13" borderId="4" xfId="2" applyFont="1" applyFill="1" applyBorder="1" applyAlignment="1">
      <alignment horizontal="center" wrapText="1"/>
    </xf>
    <xf numFmtId="0" fontId="18" fillId="13" borderId="4" xfId="0" applyFont="1" applyFill="1" applyBorder="1" applyAlignment="1">
      <alignment horizontal="center" wrapText="1"/>
    </xf>
    <xf numFmtId="164" fontId="18" fillId="13" borderId="4" xfId="1" applyNumberFormat="1" applyFont="1" applyFill="1" applyBorder="1" applyAlignment="1">
      <alignment wrapText="1"/>
    </xf>
    <xf numFmtId="0" fontId="18" fillId="13" borderId="4" xfId="0" applyFont="1" applyFill="1" applyBorder="1"/>
    <xf numFmtId="164" fontId="18" fillId="13" borderId="4" xfId="1" applyNumberFormat="1" applyFont="1" applyFill="1" applyBorder="1"/>
    <xf numFmtId="164" fontId="18" fillId="13" borderId="4" xfId="1" applyNumberFormat="1" applyFont="1" applyFill="1" applyBorder="1" applyAlignment="1">
      <alignment horizontal="right"/>
    </xf>
    <xf numFmtId="164" fontId="5" fillId="2" borderId="7" xfId="1" applyNumberFormat="1" applyFont="1" applyFill="1" applyBorder="1" applyAlignment="1">
      <alignment horizontal="center" vertical="center" wrapText="1"/>
    </xf>
    <xf numFmtId="164" fontId="5" fillId="8" borderId="17" xfId="1" applyNumberFormat="1" applyFont="1" applyFill="1" applyBorder="1" applyAlignment="1">
      <alignment horizontal="center" vertical="center" wrapText="1"/>
    </xf>
    <xf numFmtId="164" fontId="5" fillId="8" borderId="7" xfId="1" applyNumberFormat="1" applyFont="1" applyFill="1" applyBorder="1" applyAlignment="1">
      <alignment horizontal="center" vertical="center" wrapText="1"/>
    </xf>
    <xf numFmtId="164" fontId="5" fillId="9" borderId="7" xfId="1" applyNumberFormat="1" applyFont="1" applyFill="1" applyBorder="1" applyAlignment="1">
      <alignment vertical="center" wrapText="1"/>
    </xf>
    <xf numFmtId="164" fontId="8" fillId="10" borderId="17" xfId="1" applyNumberFormat="1" applyFont="1" applyFill="1" applyBorder="1"/>
    <xf numFmtId="164" fontId="5" fillId="11" borderId="17" xfId="1" applyNumberFormat="1" applyFont="1" applyFill="1" applyBorder="1" applyAlignment="1">
      <alignment vertical="center"/>
    </xf>
    <xf numFmtId="164" fontId="8" fillId="9" borderId="13" xfId="1" applyNumberFormat="1" applyFont="1" applyFill="1" applyBorder="1" applyAlignment="1"/>
    <xf numFmtId="164" fontId="5" fillId="12" borderId="13" xfId="1" applyNumberFormat="1" applyFont="1" applyFill="1" applyBorder="1"/>
    <xf numFmtId="164" fontId="5" fillId="9" borderId="13" xfId="1" applyNumberFormat="1" applyFont="1" applyFill="1" applyBorder="1"/>
    <xf numFmtId="164" fontId="5" fillId="6" borderId="13" xfId="1" applyNumberFormat="1" applyFont="1" applyFill="1" applyBorder="1"/>
    <xf numFmtId="164" fontId="8" fillId="10" borderId="9" xfId="1" applyNumberFormat="1" applyFont="1" applyFill="1" applyBorder="1"/>
    <xf numFmtId="164" fontId="8" fillId="11" borderId="9" xfId="1" applyNumberFormat="1" applyFont="1" applyFill="1" applyBorder="1"/>
    <xf numFmtId="164" fontId="8" fillId="9" borderId="9" xfId="1" applyNumberFormat="1" applyFont="1" applyFill="1" applyBorder="1" applyAlignment="1"/>
    <xf numFmtId="164" fontId="8" fillId="12" borderId="9" xfId="1" applyNumberFormat="1" applyFont="1" applyFill="1" applyBorder="1"/>
    <xf numFmtId="164" fontId="8" fillId="9" borderId="4" xfId="1" applyNumberFormat="1" applyFont="1" applyFill="1" applyBorder="1" applyAlignment="1"/>
    <xf numFmtId="164" fontId="8" fillId="12" borderId="4" xfId="1" applyNumberFormat="1" applyFont="1" applyFill="1" applyBorder="1"/>
    <xf numFmtId="164" fontId="8" fillId="11" borderId="4" xfId="1" applyNumberFormat="1" applyFont="1" applyFill="1" applyBorder="1"/>
    <xf numFmtId="0" fontId="18" fillId="13" borderId="0" xfId="0" applyFont="1" applyFill="1"/>
    <xf numFmtId="164" fontId="18" fillId="13" borderId="0" xfId="1" applyNumberFormat="1" applyFont="1" applyFill="1"/>
    <xf numFmtId="165" fontId="18" fillId="13" borderId="0" xfId="0" applyNumberFormat="1" applyFont="1" applyFill="1"/>
    <xf numFmtId="164" fontId="18" fillId="13" borderId="0" xfId="1" applyNumberFormat="1" applyFont="1" applyFill="1" applyAlignment="1">
      <alignment horizontal="right"/>
    </xf>
    <xf numFmtId="16" fontId="19" fillId="13" borderId="4" xfId="2" quotePrefix="1" applyNumberFormat="1" applyFont="1" applyFill="1" applyBorder="1" applyAlignment="1">
      <alignment horizontal="center"/>
    </xf>
    <xf numFmtId="43" fontId="18" fillId="13" borderId="4" xfId="1" applyFont="1" applyFill="1" applyBorder="1" applyAlignment="1">
      <alignment wrapText="1"/>
    </xf>
    <xf numFmtId="0" fontId="2" fillId="13" borderId="4" xfId="0" applyFont="1" applyFill="1" applyBorder="1"/>
    <xf numFmtId="0" fontId="21" fillId="0" borderId="0" xfId="0" applyFont="1"/>
    <xf numFmtId="0" fontId="0" fillId="0" borderId="0" xfId="0" applyAlignment="1">
      <alignment horizontal="left"/>
    </xf>
    <xf numFmtId="0" fontId="0" fillId="8" borderId="4" xfId="0" applyFill="1" applyBorder="1"/>
    <xf numFmtId="43" fontId="0" fillId="8" borderId="4" xfId="1" applyFont="1" applyFill="1" applyBorder="1"/>
    <xf numFmtId="43" fontId="11" fillId="13" borderId="0" xfId="1" applyFont="1" applyFill="1" applyBorder="1"/>
    <xf numFmtId="164" fontId="0" fillId="13" borderId="0" xfId="1" applyNumberFormat="1" applyFont="1" applyFill="1" applyBorder="1"/>
    <xf numFmtId="43" fontId="0" fillId="13" borderId="0" xfId="1" applyFont="1" applyFill="1" applyBorder="1"/>
    <xf numFmtId="164" fontId="8" fillId="13" borderId="0" xfId="1" applyNumberFormat="1" applyFont="1" applyFill="1" applyBorder="1"/>
    <xf numFmtId="164" fontId="5" fillId="13" borderId="0" xfId="1" applyNumberFormat="1" applyFont="1" applyFill="1" applyBorder="1"/>
    <xf numFmtId="165" fontId="18" fillId="13" borderId="4" xfId="0" applyNumberFormat="1" applyFont="1" applyFill="1" applyBorder="1"/>
    <xf numFmtId="164" fontId="4" fillId="8" borderId="0" xfId="1" applyNumberFormat="1" applyFont="1" applyFill="1" applyBorder="1"/>
    <xf numFmtId="164" fontId="11" fillId="13" borderId="0" xfId="1" applyNumberFormat="1" applyFont="1" applyFill="1" applyBorder="1"/>
    <xf numFmtId="164" fontId="10" fillId="13" borderId="0" xfId="1" applyNumberFormat="1" applyFont="1" applyFill="1" applyBorder="1" applyAlignment="1"/>
    <xf numFmtId="16" fontId="19" fillId="13" borderId="0" xfId="2" quotePrefix="1" applyNumberFormat="1" applyFont="1" applyFill="1" applyAlignment="1">
      <alignment horizontal="center"/>
    </xf>
    <xf numFmtId="164" fontId="18" fillId="0" borderId="4" xfId="1" applyNumberFormat="1" applyFont="1" applyFill="1" applyBorder="1"/>
    <xf numFmtId="164" fontId="18" fillId="0" borderId="4" xfId="1" applyNumberFormat="1" applyFont="1" applyFill="1" applyBorder="1" applyAlignment="1">
      <alignment horizontal="right"/>
    </xf>
    <xf numFmtId="164" fontId="18" fillId="0" borderId="16" xfId="1" applyNumberFormat="1" applyFont="1" applyFill="1" applyBorder="1"/>
    <xf numFmtId="164" fontId="18" fillId="0" borderId="0" xfId="1" applyNumberFormat="1" applyFont="1" applyFill="1"/>
    <xf numFmtId="16" fontId="19" fillId="0" borderId="4" xfId="2" quotePrefix="1" applyNumberFormat="1" applyFont="1" applyBorder="1" applyAlignment="1">
      <alignment horizontal="center"/>
    </xf>
    <xf numFmtId="0" fontId="18" fillId="0" borderId="0" xfId="0" applyFont="1"/>
    <xf numFmtId="39" fontId="21" fillId="0" borderId="0" xfId="0" applyNumberFormat="1" applyFont="1" applyAlignment="1">
      <alignment horizontal="right"/>
    </xf>
    <xf numFmtId="164" fontId="18" fillId="0" borderId="4" xfId="1" applyNumberFormat="1" applyFont="1" applyFill="1" applyBorder="1" applyAlignment="1">
      <alignment horizontal="right" wrapText="1"/>
    </xf>
    <xf numFmtId="164" fontId="18" fillId="0" borderId="4" xfId="1" applyNumberFormat="1" applyFont="1" applyFill="1" applyBorder="1" applyAlignment="1">
      <alignment horizontal="center" wrapText="1"/>
    </xf>
    <xf numFmtId="164" fontId="18" fillId="0" borderId="4" xfId="1" applyNumberFormat="1" applyFont="1" applyFill="1" applyBorder="1" applyAlignment="1">
      <alignment wrapText="1"/>
    </xf>
    <xf numFmtId="43" fontId="18" fillId="0" borderId="4" xfId="1" applyFont="1" applyFill="1" applyBorder="1" applyAlignment="1">
      <alignment wrapText="1"/>
    </xf>
    <xf numFmtId="0" fontId="26" fillId="0" borderId="0" xfId="0" applyFont="1"/>
    <xf numFmtId="0" fontId="26" fillId="0" borderId="0" xfId="0" applyFont="1" applyAlignment="1">
      <alignment horizontal="center" vertical="center"/>
    </xf>
    <xf numFmtId="0" fontId="27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8" fillId="0" borderId="0" xfId="6" applyFont="1" applyFill="1" applyBorder="1" applyAlignment="1">
      <alignment horizontal="left" vertical="center"/>
    </xf>
    <xf numFmtId="0" fontId="28" fillId="0" borderId="1" xfId="6" applyFont="1" applyFill="1" applyBorder="1" applyAlignment="1">
      <alignment horizontal="left" vertical="center"/>
    </xf>
    <xf numFmtId="0" fontId="28" fillId="0" borderId="3" xfId="0" applyFont="1" applyBorder="1" applyAlignment="1">
      <alignment horizontal="center" vertical="center"/>
    </xf>
    <xf numFmtId="164" fontId="28" fillId="0" borderId="14" xfId="1" applyNumberFormat="1" applyFont="1" applyFill="1" applyBorder="1" applyAlignment="1">
      <alignment horizontal="center" vertical="center"/>
    </xf>
    <xf numFmtId="164" fontId="28" fillId="0" borderId="16" xfId="1" applyNumberFormat="1" applyFont="1" applyFill="1" applyBorder="1" applyAlignment="1">
      <alignment horizontal="center" vertical="center"/>
    </xf>
    <xf numFmtId="164" fontId="28" fillId="0" borderId="15" xfId="1" applyNumberFormat="1" applyFont="1" applyFill="1" applyBorder="1" applyAlignment="1">
      <alignment horizontal="center" vertical="center"/>
    </xf>
    <xf numFmtId="0" fontId="29" fillId="0" borderId="14" xfId="0" applyFont="1" applyBorder="1" applyAlignment="1">
      <alignment horizontal="center" vertical="center"/>
    </xf>
    <xf numFmtId="0" fontId="29" fillId="0" borderId="15" xfId="0" applyFont="1" applyBorder="1" applyAlignment="1">
      <alignment horizontal="center" vertical="center"/>
    </xf>
    <xf numFmtId="0" fontId="29" fillId="0" borderId="16" xfId="0" applyFont="1" applyBorder="1" applyAlignment="1">
      <alignment horizontal="center" vertical="center"/>
    </xf>
    <xf numFmtId="0" fontId="28" fillId="0" borderId="7" xfId="0" applyFont="1" applyBorder="1" applyAlignment="1">
      <alignment horizontal="center" vertical="center"/>
    </xf>
    <xf numFmtId="164" fontId="28" fillId="0" borderId="4" xfId="1" applyNumberFormat="1" applyFont="1" applyFill="1" applyBorder="1" applyAlignment="1">
      <alignment horizontal="center" vertical="center"/>
    </xf>
    <xf numFmtId="0" fontId="30" fillId="0" borderId="4" xfId="0" applyFont="1" applyBorder="1" applyAlignment="1">
      <alignment vertical="center"/>
    </xf>
    <xf numFmtId="164" fontId="31" fillId="13" borderId="3" xfId="1" applyNumberFormat="1" applyFont="1" applyFill="1" applyBorder="1" applyAlignment="1">
      <alignment horizontal="center" vertical="center" wrapText="1"/>
    </xf>
    <xf numFmtId="164" fontId="30" fillId="0" borderId="15" xfId="1" applyNumberFormat="1" applyFont="1" applyFill="1" applyBorder="1" applyAlignment="1">
      <alignment horizontal="right" vertical="center"/>
    </xf>
    <xf numFmtId="164" fontId="30" fillId="0" borderId="16" xfId="1" applyNumberFormat="1" applyFont="1" applyFill="1" applyBorder="1" applyAlignment="1">
      <alignment horizontal="right" vertical="center"/>
    </xf>
    <xf numFmtId="0" fontId="30" fillId="13" borderId="3" xfId="0" applyFont="1" applyFill="1" applyBorder="1" applyAlignment="1">
      <alignment horizontal="center" vertical="center" wrapText="1"/>
    </xf>
    <xf numFmtId="164" fontId="30" fillId="13" borderId="3" xfId="1" applyNumberFormat="1" applyFont="1" applyFill="1" applyBorder="1" applyAlignment="1">
      <alignment horizontal="center" vertical="center" wrapText="1"/>
    </xf>
    <xf numFmtId="0" fontId="30" fillId="13" borderId="4" xfId="0" applyFont="1" applyFill="1" applyBorder="1" applyAlignment="1">
      <alignment horizontal="left" vertical="center"/>
    </xf>
    <xf numFmtId="164" fontId="30" fillId="13" borderId="15" xfId="1" applyNumberFormat="1" applyFont="1" applyFill="1" applyBorder="1" applyAlignment="1">
      <alignment horizontal="center" vertical="center"/>
    </xf>
    <xf numFmtId="164" fontId="30" fillId="13" borderId="16" xfId="1" applyNumberFormat="1" applyFont="1" applyFill="1" applyBorder="1" applyAlignment="1">
      <alignment horizontal="center" vertical="center"/>
    </xf>
    <xf numFmtId="0" fontId="30" fillId="13" borderId="7" xfId="0" applyFont="1" applyFill="1" applyBorder="1" applyAlignment="1">
      <alignment horizontal="center" vertical="center" wrapText="1"/>
    </xf>
    <xf numFmtId="164" fontId="30" fillId="13" borderId="7" xfId="1" applyNumberFormat="1" applyFont="1" applyFill="1" applyBorder="1" applyAlignment="1">
      <alignment horizontal="center" vertical="center" wrapText="1"/>
    </xf>
    <xf numFmtId="164" fontId="31" fillId="13" borderId="7" xfId="1" applyNumberFormat="1" applyFont="1" applyFill="1" applyBorder="1" applyAlignment="1">
      <alignment horizontal="center" vertical="center" wrapText="1"/>
    </xf>
    <xf numFmtId="0" fontId="32" fillId="0" borderId="4" xfId="0" applyFont="1" applyBorder="1"/>
    <xf numFmtId="164" fontId="32" fillId="0" borderId="15" xfId="0" applyNumberFormat="1" applyFont="1" applyBorder="1" applyAlignment="1">
      <alignment horizontal="center"/>
    </xf>
    <xf numFmtId="164" fontId="32" fillId="0" borderId="16" xfId="0" applyNumberFormat="1" applyFont="1" applyBorder="1" applyAlignment="1">
      <alignment horizontal="center"/>
    </xf>
    <xf numFmtId="0" fontId="33" fillId="0" borderId="14" xfId="0" applyFont="1" applyBorder="1" applyAlignment="1">
      <alignment horizontal="center" vertical="center"/>
    </xf>
    <xf numFmtId="0" fontId="33" fillId="0" borderId="15" xfId="0" applyFont="1" applyBorder="1" applyAlignment="1">
      <alignment horizontal="center" vertical="center"/>
    </xf>
    <xf numFmtId="0" fontId="33" fillId="0" borderId="16" xfId="0" applyFont="1" applyBorder="1" applyAlignment="1">
      <alignment horizontal="center" vertical="center"/>
    </xf>
    <xf numFmtId="164" fontId="31" fillId="13" borderId="4" xfId="1" applyNumberFormat="1" applyFont="1" applyFill="1" applyBorder="1" applyAlignment="1">
      <alignment vertical="center"/>
    </xf>
    <xf numFmtId="164" fontId="31" fillId="13" borderId="14" xfId="1" applyNumberFormat="1" applyFont="1" applyFill="1" applyBorder="1" applyAlignment="1">
      <alignment vertical="center"/>
    </xf>
    <xf numFmtId="0" fontId="28" fillId="13" borderId="14" xfId="0" applyFont="1" applyFill="1" applyBorder="1" applyAlignment="1">
      <alignment horizontal="center" vertical="center"/>
    </xf>
    <xf numFmtId="0" fontId="28" fillId="13" borderId="15" xfId="0" applyFont="1" applyFill="1" applyBorder="1" applyAlignment="1">
      <alignment horizontal="center" vertical="center"/>
    </xf>
    <xf numFmtId="0" fontId="28" fillId="13" borderId="16" xfId="0" applyFont="1" applyFill="1" applyBorder="1" applyAlignment="1">
      <alignment horizontal="center" vertical="center"/>
    </xf>
    <xf numFmtId="0" fontId="28" fillId="0" borderId="4" xfId="7" applyFont="1" applyFill="1" applyBorder="1" applyAlignment="1">
      <alignment horizontal="left" vertical="center"/>
    </xf>
    <xf numFmtId="164" fontId="28" fillId="0" borderId="4" xfId="1" applyNumberFormat="1" applyFont="1" applyFill="1" applyBorder="1" applyAlignment="1">
      <alignment horizontal="left" vertical="center"/>
    </xf>
    <xf numFmtId="0" fontId="30" fillId="13" borderId="4" xfId="0" applyFont="1" applyFill="1" applyBorder="1" applyAlignment="1">
      <alignment horizontal="center" vertical="center"/>
    </xf>
    <xf numFmtId="164" fontId="30" fillId="13" borderId="4" xfId="1" applyNumberFormat="1" applyFont="1" applyFill="1" applyBorder="1" applyAlignment="1">
      <alignment horizontal="center" vertical="center"/>
    </xf>
    <xf numFmtId="164" fontId="30" fillId="13" borderId="4" xfId="1" applyNumberFormat="1" applyFont="1" applyFill="1" applyBorder="1" applyAlignment="1">
      <alignment horizontal="right" vertical="center"/>
    </xf>
    <xf numFmtId="0" fontId="28" fillId="0" borderId="14" xfId="7" applyFont="1" applyFill="1" applyBorder="1" applyAlignment="1">
      <alignment horizontal="center" vertical="center"/>
    </xf>
    <xf numFmtId="0" fontId="28" fillId="0" borderId="15" xfId="7" applyFont="1" applyFill="1" applyBorder="1" applyAlignment="1">
      <alignment horizontal="center" vertical="center"/>
    </xf>
    <xf numFmtId="0" fontId="28" fillId="0" borderId="16" xfId="7" applyFont="1" applyFill="1" applyBorder="1" applyAlignment="1">
      <alignment horizontal="center" vertical="center"/>
    </xf>
    <xf numFmtId="164" fontId="34" fillId="0" borderId="19" xfId="1" applyNumberFormat="1" applyFont="1" applyFill="1" applyBorder="1" applyAlignment="1">
      <alignment horizontal="left" vertical="center"/>
    </xf>
    <xf numFmtId="164" fontId="34" fillId="0" borderId="3" xfId="1" applyNumberFormat="1" applyFont="1" applyFill="1" applyBorder="1" applyAlignment="1">
      <alignment horizontal="left" vertical="center"/>
    </xf>
    <xf numFmtId="0" fontId="31" fillId="0" borderId="0" xfId="0" applyFont="1"/>
    <xf numFmtId="0" fontId="31" fillId="0" borderId="0" xfId="0" applyFont="1" applyAlignment="1">
      <alignment horizontal="center" vertical="center"/>
    </xf>
    <xf numFmtId="166" fontId="28" fillId="13" borderId="14" xfId="0" applyNumberFormat="1" applyFont="1" applyFill="1" applyBorder="1" applyAlignment="1">
      <alignment horizontal="center" vertical="center"/>
    </xf>
    <xf numFmtId="166" fontId="28" fillId="13" borderId="15" xfId="0" applyNumberFormat="1" applyFont="1" applyFill="1" applyBorder="1" applyAlignment="1">
      <alignment horizontal="center" vertical="center"/>
    </xf>
    <xf numFmtId="166" fontId="28" fillId="13" borderId="16" xfId="0" applyNumberFormat="1" applyFont="1" applyFill="1" applyBorder="1" applyAlignment="1">
      <alignment horizontal="center" vertical="center"/>
    </xf>
    <xf numFmtId="166" fontId="28" fillId="13" borderId="0" xfId="0" applyNumberFormat="1" applyFont="1" applyFill="1" applyAlignment="1">
      <alignment vertical="center"/>
    </xf>
    <xf numFmtId="166" fontId="28" fillId="13" borderId="0" xfId="0" applyNumberFormat="1" applyFont="1" applyFill="1" applyAlignment="1">
      <alignment horizontal="center" vertical="center"/>
    </xf>
    <xf numFmtId="166" fontId="28" fillId="13" borderId="7" xfId="0" applyNumberFormat="1" applyFont="1" applyFill="1" applyBorder="1" applyAlignment="1">
      <alignment horizontal="center" vertical="center"/>
    </xf>
    <xf numFmtId="164" fontId="28" fillId="13" borderId="7" xfId="1" applyNumberFormat="1" applyFont="1" applyFill="1" applyBorder="1" applyAlignment="1">
      <alignment horizontal="center" vertical="center"/>
    </xf>
    <xf numFmtId="167" fontId="28" fillId="13" borderId="7" xfId="5" applyNumberFormat="1" applyFont="1" applyFill="1" applyBorder="1" applyAlignment="1">
      <alignment horizontal="center" vertical="center"/>
    </xf>
    <xf numFmtId="0" fontId="28" fillId="13" borderId="7" xfId="0" applyFont="1" applyFill="1" applyBorder="1" applyAlignment="1">
      <alignment horizontal="center" vertical="center"/>
    </xf>
    <xf numFmtId="0" fontId="28" fillId="13" borderId="0" xfId="0" applyFont="1" applyFill="1" applyAlignment="1">
      <alignment horizontal="center" vertical="center"/>
    </xf>
    <xf numFmtId="168" fontId="30" fillId="13" borderId="4" xfId="0" quotePrefix="1" applyNumberFormat="1" applyFont="1" applyFill="1" applyBorder="1" applyAlignment="1">
      <alignment horizontal="center" vertical="center"/>
    </xf>
    <xf numFmtId="166" fontId="30" fillId="13" borderId="4" xfId="0" applyNumberFormat="1" applyFont="1" applyFill="1" applyBorder="1" applyAlignment="1">
      <alignment horizontal="center" vertical="center" wrapText="1"/>
    </xf>
    <xf numFmtId="166" fontId="30" fillId="13" borderId="4" xfId="0" applyNumberFormat="1" applyFont="1" applyFill="1" applyBorder="1" applyAlignment="1">
      <alignment horizontal="left" vertical="center"/>
    </xf>
    <xf numFmtId="164" fontId="31" fillId="0" borderId="4" xfId="1" applyNumberFormat="1" applyFont="1" applyBorder="1" applyAlignment="1">
      <alignment vertical="center"/>
    </xf>
    <xf numFmtId="167" fontId="30" fillId="0" borderId="4" xfId="5" applyNumberFormat="1" applyFont="1" applyFill="1" applyBorder="1" applyAlignment="1">
      <alignment horizontal="left" vertical="center" wrapText="1"/>
    </xf>
    <xf numFmtId="164" fontId="30" fillId="13" borderId="4" xfId="1" applyNumberFormat="1" applyFont="1" applyFill="1" applyBorder="1" applyAlignment="1">
      <alignment horizontal="center" vertical="center" wrapText="1"/>
    </xf>
    <xf numFmtId="164" fontId="30" fillId="13" borderId="0" xfId="1" applyNumberFormat="1" applyFont="1" applyFill="1" applyBorder="1" applyAlignment="1">
      <alignment horizontal="left" vertical="center" wrapText="1"/>
    </xf>
    <xf numFmtId="168" fontId="30" fillId="13" borderId="4" xfId="0" applyNumberFormat="1" applyFont="1" applyFill="1" applyBorder="1" applyAlignment="1">
      <alignment horizontal="center" vertical="center"/>
    </xf>
    <xf numFmtId="166" fontId="30" fillId="13" borderId="4" xfId="0" applyNumberFormat="1" applyFont="1" applyFill="1" applyBorder="1" applyAlignment="1">
      <alignment horizontal="left" vertical="center" wrapText="1"/>
    </xf>
    <xf numFmtId="0" fontId="35" fillId="0" borderId="0" xfId="0" applyFont="1"/>
    <xf numFmtId="164" fontId="30" fillId="13" borderId="4" xfId="1" applyNumberFormat="1" applyFont="1" applyFill="1" applyBorder="1" applyAlignment="1">
      <alignment horizontal="left" vertical="center"/>
    </xf>
    <xf numFmtId="166" fontId="28" fillId="13" borderId="20" xfId="0" applyNumberFormat="1" applyFont="1" applyFill="1" applyBorder="1" applyAlignment="1">
      <alignment horizontal="center" vertical="center"/>
    </xf>
    <xf numFmtId="166" fontId="28" fillId="13" borderId="20" xfId="0" applyNumberFormat="1" applyFont="1" applyFill="1" applyBorder="1" applyAlignment="1">
      <alignment horizontal="left" vertical="center"/>
    </xf>
    <xf numFmtId="164" fontId="30" fillId="13" borderId="20" xfId="1" applyNumberFormat="1" applyFont="1" applyFill="1" applyBorder="1" applyAlignment="1">
      <alignment horizontal="center" vertical="center"/>
    </xf>
    <xf numFmtId="164" fontId="28" fillId="13" borderId="20" xfId="1" applyNumberFormat="1" applyFont="1" applyFill="1" applyBorder="1" applyAlignment="1">
      <alignment horizontal="left" vertical="center" wrapText="1"/>
    </xf>
    <xf numFmtId="164" fontId="28" fillId="13" borderId="0" xfId="1" applyNumberFormat="1" applyFont="1" applyFill="1" applyBorder="1" applyAlignment="1">
      <alignment horizontal="left" vertical="center" wrapText="1"/>
    </xf>
    <xf numFmtId="164" fontId="30" fillId="13" borderId="0" xfId="1" applyNumberFormat="1" applyFont="1" applyFill="1" applyBorder="1" applyAlignment="1">
      <alignment horizontal="center" vertical="center"/>
    </xf>
    <xf numFmtId="164" fontId="30" fillId="13" borderId="0" xfId="1" applyNumberFormat="1" applyFont="1" applyFill="1" applyBorder="1" applyAlignment="1">
      <alignment horizontal="right" vertical="center"/>
    </xf>
    <xf numFmtId="166" fontId="28" fillId="13" borderId="0" xfId="0" applyNumberFormat="1" applyFont="1" applyFill="1" applyAlignment="1">
      <alignment horizontal="left" vertical="center"/>
    </xf>
    <xf numFmtId="164" fontId="28" fillId="13" borderId="14" xfId="1" applyNumberFormat="1" applyFont="1" applyFill="1" applyBorder="1" applyAlignment="1">
      <alignment horizontal="center" vertical="center"/>
    </xf>
    <xf numFmtId="164" fontId="28" fillId="13" borderId="15" xfId="1" applyNumberFormat="1" applyFont="1" applyFill="1" applyBorder="1" applyAlignment="1">
      <alignment horizontal="center" vertical="center"/>
    </xf>
    <xf numFmtId="164" fontId="28" fillId="13" borderId="16" xfId="1" applyNumberFormat="1" applyFont="1" applyFill="1" applyBorder="1" applyAlignment="1">
      <alignment horizontal="center" vertical="center"/>
    </xf>
    <xf numFmtId="0" fontId="32" fillId="13" borderId="21" xfId="0" applyFont="1" applyFill="1" applyBorder="1" applyAlignment="1">
      <alignment horizontal="center" vertical="center"/>
    </xf>
    <xf numFmtId="0" fontId="32" fillId="13" borderId="4" xfId="0" applyFont="1" applyFill="1" applyBorder="1" applyAlignment="1">
      <alignment horizontal="center" vertical="center"/>
    </xf>
    <xf numFmtId="0" fontId="32" fillId="13" borderId="22" xfId="0" applyFont="1" applyFill="1" applyBorder="1" applyAlignment="1">
      <alignment horizontal="center" vertical="center"/>
    </xf>
    <xf numFmtId="0" fontId="31" fillId="0" borderId="14" xfId="0" applyFont="1" applyBorder="1" applyAlignment="1">
      <alignment horizontal="center" vertical="center"/>
    </xf>
    <xf numFmtId="0" fontId="31" fillId="0" borderId="4" xfId="0" applyFont="1" applyBorder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32" fillId="0" borderId="0" xfId="0" applyFont="1" applyAlignment="1">
      <alignment horizontal="center"/>
    </xf>
    <xf numFmtId="0" fontId="32" fillId="0" borderId="0" xfId="0" applyFont="1"/>
    <xf numFmtId="0" fontId="36" fillId="0" borderId="0" xfId="0" applyFont="1" applyAlignment="1">
      <alignment horizontal="center" vertical="center"/>
    </xf>
    <xf numFmtId="0" fontId="31" fillId="0" borderId="0" xfId="0" applyFont="1" applyAlignment="1">
      <alignment horizontal="right"/>
    </xf>
    <xf numFmtId="39" fontId="0" fillId="0" borderId="4" xfId="0" applyNumberFormat="1" applyBorder="1" applyAlignment="1">
      <alignment horizontal="right"/>
    </xf>
    <xf numFmtId="0" fontId="2" fillId="0" borderId="7" xfId="0" applyFont="1" applyBorder="1" applyAlignment="1">
      <alignment horizontal="left"/>
    </xf>
    <xf numFmtId="39" fontId="2" fillId="0" borderId="7" xfId="0" applyNumberFormat="1" applyFont="1" applyBorder="1" applyAlignment="1">
      <alignment horizontal="right"/>
    </xf>
    <xf numFmtId="0" fontId="2" fillId="0" borderId="4" xfId="0" applyFont="1" applyBorder="1" applyAlignment="1">
      <alignment horizontal="left"/>
    </xf>
    <xf numFmtId="39" fontId="2" fillId="0" borderId="4" xfId="0" applyNumberFormat="1" applyFont="1" applyBorder="1" applyAlignment="1">
      <alignment horizontal="right"/>
    </xf>
    <xf numFmtId="0" fontId="18" fillId="13" borderId="16" xfId="2" applyFont="1" applyFill="1" applyBorder="1"/>
    <xf numFmtId="164" fontId="17" fillId="0" borderId="1" xfId="1" applyNumberFormat="1" applyFont="1" applyFill="1" applyBorder="1" applyAlignment="1">
      <alignment horizontal="center" vertical="center" wrapText="1"/>
    </xf>
    <xf numFmtId="16" fontId="18" fillId="11" borderId="4" xfId="2" applyNumberFormat="1" applyFont="1" applyFill="1" applyBorder="1" applyAlignment="1">
      <alignment horizontal="center"/>
    </xf>
    <xf numFmtId="16" fontId="18" fillId="0" borderId="4" xfId="2" applyNumberFormat="1" applyFont="1" applyBorder="1" applyAlignment="1">
      <alignment horizontal="center"/>
    </xf>
    <xf numFmtId="0" fontId="2" fillId="0" borderId="4" xfId="0" applyFont="1" applyBorder="1" applyAlignment="1">
      <alignment horizontal="left" vertical="top"/>
    </xf>
    <xf numFmtId="165" fontId="18" fillId="13" borderId="4" xfId="2" applyNumberFormat="1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left"/>
    </xf>
    <xf numFmtId="0" fontId="21" fillId="0" borderId="0" xfId="0" applyFont="1" applyAlignment="1">
      <alignment horizontal="right"/>
    </xf>
    <xf numFmtId="164" fontId="18" fillId="15" borderId="14" xfId="3" applyNumberFormat="1" applyFont="1" applyFill="1" applyBorder="1" applyAlignment="1">
      <alignment horizontal="center" vertical="center"/>
    </xf>
    <xf numFmtId="164" fontId="18" fillId="15" borderId="4" xfId="1" applyNumberFormat="1" applyFont="1" applyFill="1" applyBorder="1"/>
    <xf numFmtId="0" fontId="18" fillId="15" borderId="0" xfId="0" applyFont="1" applyFill="1"/>
    <xf numFmtId="0" fontId="18" fillId="15" borderId="4" xfId="0" applyFont="1" applyFill="1" applyBorder="1" applyAlignment="1">
      <alignment horizontal="center" vertical="center" wrapText="1"/>
    </xf>
    <xf numFmtId="164" fontId="18" fillId="15" borderId="4" xfId="1" applyNumberFormat="1" applyFont="1" applyFill="1" applyBorder="1" applyAlignment="1">
      <alignment horizontal="right" vertical="center" wrapText="1"/>
    </xf>
    <xf numFmtId="164" fontId="18" fillId="15" borderId="3" xfId="1" applyNumberFormat="1" applyFont="1" applyFill="1" applyBorder="1" applyAlignment="1">
      <alignment horizontal="center" vertical="center" wrapText="1"/>
    </xf>
    <xf numFmtId="164" fontId="18" fillId="15" borderId="4" xfId="1" applyNumberFormat="1" applyFont="1" applyFill="1" applyBorder="1" applyAlignment="1">
      <alignment horizontal="center" vertical="center" wrapText="1"/>
    </xf>
    <xf numFmtId="164" fontId="18" fillId="15" borderId="4" xfId="1" applyNumberFormat="1" applyFont="1" applyFill="1" applyBorder="1" applyAlignment="1">
      <alignment horizontal="center" vertical="center"/>
    </xf>
    <xf numFmtId="164" fontId="18" fillId="15" borderId="4" xfId="1" applyNumberFormat="1" applyFont="1" applyFill="1" applyBorder="1" applyAlignment="1">
      <alignment vertical="center"/>
    </xf>
    <xf numFmtId="0" fontId="18" fillId="0" borderId="4" xfId="0" applyFont="1" applyBorder="1" applyAlignment="1">
      <alignment horizontal="left" vertical="top"/>
    </xf>
    <xf numFmtId="164" fontId="3" fillId="0" borderId="1" xfId="1" applyNumberFormat="1" applyFont="1" applyFill="1" applyBorder="1" applyAlignment="1">
      <alignment horizontal="left" vertical="top"/>
    </xf>
    <xf numFmtId="0" fontId="18" fillId="0" borderId="4" xfId="2" applyFont="1" applyBorder="1" applyAlignment="1">
      <alignment horizontal="left" vertical="top" wrapText="1"/>
    </xf>
    <xf numFmtId="0" fontId="0" fillId="0" borderId="4" xfId="0" applyBorder="1"/>
    <xf numFmtId="164" fontId="18" fillId="0" borderId="0" xfId="1" applyNumberFormat="1" applyFont="1" applyFill="1" applyBorder="1"/>
    <xf numFmtId="164" fontId="5" fillId="0" borderId="6" xfId="1" applyNumberFormat="1" applyFont="1" applyFill="1" applyBorder="1" applyAlignment="1">
      <alignment horizontal="center" vertical="center" wrapText="1"/>
    </xf>
    <xf numFmtId="164" fontId="0" fillId="0" borderId="0" xfId="1" applyNumberFormat="1" applyFont="1" applyFill="1"/>
    <xf numFmtId="165" fontId="18" fillId="0" borderId="4" xfId="2" applyNumberFormat="1" applyFont="1" applyBorder="1" applyAlignment="1">
      <alignment horizontal="center" vertical="center"/>
    </xf>
    <xf numFmtId="0" fontId="18" fillId="0" borderId="4" xfId="0" applyFont="1" applyBorder="1"/>
    <xf numFmtId="0" fontId="18" fillId="0" borderId="4" xfId="2" applyFont="1" applyBorder="1" applyAlignment="1">
      <alignment horizontal="center" wrapText="1"/>
    </xf>
    <xf numFmtId="0" fontId="2" fillId="0" borderId="4" xfId="0" applyFont="1" applyBorder="1" applyAlignment="1">
      <alignment horizontal="left" vertical="center"/>
    </xf>
    <xf numFmtId="165" fontId="18" fillId="0" borderId="4" xfId="0" applyNumberFormat="1" applyFont="1" applyBorder="1"/>
    <xf numFmtId="16" fontId="19" fillId="0" borderId="4" xfId="2" quotePrefix="1" applyNumberFormat="1" applyFont="1" applyBorder="1" applyAlignment="1">
      <alignment horizontal="left" vertical="top"/>
    </xf>
    <xf numFmtId="0" fontId="18" fillId="0" borderId="4" xfId="0" applyFont="1" applyBorder="1" applyAlignment="1">
      <alignment vertical="top"/>
    </xf>
    <xf numFmtId="16" fontId="22" fillId="0" borderId="4" xfId="2" quotePrefix="1" applyNumberFormat="1" applyFont="1" applyBorder="1" applyAlignment="1">
      <alignment horizontal="left" wrapText="1"/>
    </xf>
    <xf numFmtId="0" fontId="18" fillId="0" borderId="3" xfId="0" applyFont="1" applyBorder="1"/>
    <xf numFmtId="0" fontId="2" fillId="0" borderId="4" xfId="0" applyFont="1" applyBorder="1"/>
    <xf numFmtId="0" fontId="18" fillId="0" borderId="4" xfId="0" applyFont="1" applyBorder="1" applyAlignment="1">
      <alignment wrapText="1"/>
    </xf>
    <xf numFmtId="0" fontId="0" fillId="0" borderId="4" xfId="0" applyBorder="1" applyAlignment="1">
      <alignment horizontal="left" vertical="center"/>
    </xf>
    <xf numFmtId="0" fontId="0" fillId="0" borderId="4" xfId="0" applyBorder="1" applyAlignment="1">
      <alignment horizontal="left"/>
    </xf>
    <xf numFmtId="0" fontId="2" fillId="0" borderId="4" xfId="0" applyFont="1" applyBorder="1" applyAlignment="1">
      <alignment vertical="top"/>
    </xf>
    <xf numFmtId="0" fontId="2" fillId="0" borderId="4" xfId="0" applyFont="1" applyBorder="1" applyAlignment="1">
      <alignment vertical="center"/>
    </xf>
    <xf numFmtId="0" fontId="18" fillId="0" borderId="4" xfId="0" applyFont="1" applyBorder="1" applyAlignment="1">
      <alignment horizontal="left"/>
    </xf>
    <xf numFmtId="1" fontId="18" fillId="0" borderId="4" xfId="0" applyNumberFormat="1" applyFont="1" applyBorder="1" applyAlignment="1">
      <alignment horizontal="left" vertical="top"/>
    </xf>
    <xf numFmtId="165" fontId="18" fillId="0" borderId="0" xfId="2" applyNumberFormat="1" applyFont="1" applyAlignment="1">
      <alignment horizontal="center" vertical="center"/>
    </xf>
    <xf numFmtId="16" fontId="18" fillId="0" borderId="0" xfId="2" applyNumberFormat="1" applyFont="1" applyAlignment="1">
      <alignment horizontal="center"/>
    </xf>
    <xf numFmtId="0" fontId="2" fillId="0" borderId="0" xfId="0" applyFont="1" applyAlignment="1">
      <alignment horizontal="left" vertical="top"/>
    </xf>
    <xf numFmtId="0" fontId="18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top"/>
    </xf>
    <xf numFmtId="0" fontId="2" fillId="0" borderId="0" xfId="0" applyFont="1" applyAlignment="1">
      <alignment vertical="center"/>
    </xf>
    <xf numFmtId="0" fontId="2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39" fontId="0" fillId="0" borderId="0" xfId="0" applyNumberFormat="1" applyAlignment="1">
      <alignment horizontal="right"/>
    </xf>
    <xf numFmtId="164" fontId="18" fillId="11" borderId="4" xfId="1" applyNumberFormat="1" applyFont="1" applyFill="1" applyBorder="1" applyAlignment="1">
      <alignment horizontal="right"/>
    </xf>
    <xf numFmtId="165" fontId="18" fillId="11" borderId="4" xfId="0" applyNumberFormat="1" applyFont="1" applyFill="1" applyBorder="1"/>
    <xf numFmtId="0" fontId="18" fillId="11" borderId="4" xfId="0" applyFont="1" applyFill="1" applyBorder="1"/>
    <xf numFmtId="164" fontId="18" fillId="11" borderId="4" xfId="1" applyNumberFormat="1" applyFont="1" applyFill="1" applyBorder="1"/>
    <xf numFmtId="164" fontId="18" fillId="11" borderId="4" xfId="1" applyNumberFormat="1" applyFont="1" applyFill="1" applyBorder="1" applyAlignment="1">
      <alignment wrapText="1"/>
    </xf>
    <xf numFmtId="43" fontId="18" fillId="11" borderId="4" xfId="1" applyFont="1" applyFill="1" applyBorder="1" applyAlignment="1">
      <alignment wrapText="1"/>
    </xf>
    <xf numFmtId="0" fontId="18" fillId="11" borderId="0" xfId="0" applyFont="1" applyFill="1"/>
    <xf numFmtId="164" fontId="18" fillId="16" borderId="4" xfId="1" applyNumberFormat="1" applyFont="1" applyFill="1" applyBorder="1"/>
    <xf numFmtId="0" fontId="18" fillId="15" borderId="3" xfId="2" applyFont="1" applyFill="1" applyBorder="1" applyAlignment="1">
      <alignment horizontal="center" vertical="center" wrapText="1"/>
    </xf>
    <xf numFmtId="0" fontId="18" fillId="15" borderId="7" xfId="2" applyFont="1" applyFill="1" applyBorder="1" applyAlignment="1">
      <alignment horizontal="center" vertical="center" wrapText="1"/>
    </xf>
    <xf numFmtId="164" fontId="18" fillId="15" borderId="14" xfId="3" applyNumberFormat="1" applyFont="1" applyFill="1" applyBorder="1" applyAlignment="1">
      <alignment horizontal="center" vertical="center"/>
    </xf>
    <xf numFmtId="164" fontId="18" fillId="15" borderId="15" xfId="3" applyNumberFormat="1" applyFont="1" applyFill="1" applyBorder="1" applyAlignment="1">
      <alignment horizontal="center" vertical="center"/>
    </xf>
    <xf numFmtId="164" fontId="18" fillId="15" borderId="16" xfId="3" applyNumberFormat="1" applyFont="1" applyFill="1" applyBorder="1" applyAlignment="1">
      <alignment horizontal="center" vertical="center"/>
    </xf>
    <xf numFmtId="164" fontId="18" fillId="15" borderId="14" xfId="1" applyNumberFormat="1" applyFont="1" applyFill="1" applyBorder="1" applyAlignment="1">
      <alignment horizontal="center" vertical="center"/>
    </xf>
    <xf numFmtId="164" fontId="18" fillId="15" borderId="15" xfId="1" applyNumberFormat="1" applyFont="1" applyFill="1" applyBorder="1" applyAlignment="1">
      <alignment horizontal="center" vertical="center"/>
    </xf>
    <xf numFmtId="164" fontId="18" fillId="15" borderId="16" xfId="1" applyNumberFormat="1" applyFont="1" applyFill="1" applyBorder="1" applyAlignment="1">
      <alignment horizontal="center" vertical="center"/>
    </xf>
    <xf numFmtId="0" fontId="17" fillId="13" borderId="1" xfId="2" applyFont="1" applyFill="1" applyBorder="1" applyAlignment="1">
      <alignment horizontal="left" vertical="center" wrapText="1"/>
    </xf>
    <xf numFmtId="165" fontId="18" fillId="15" borderId="3" xfId="2" applyNumberFormat="1" applyFont="1" applyFill="1" applyBorder="1" applyAlignment="1">
      <alignment vertical="center"/>
    </xf>
    <xf numFmtId="165" fontId="18" fillId="15" borderId="7" xfId="2" applyNumberFormat="1" applyFont="1" applyFill="1" applyBorder="1" applyAlignment="1">
      <alignment vertical="center"/>
    </xf>
    <xf numFmtId="0" fontId="18" fillId="15" borderId="3" xfId="2" applyFont="1" applyFill="1" applyBorder="1" applyAlignment="1">
      <alignment horizontal="center" vertical="center"/>
    </xf>
    <xf numFmtId="0" fontId="18" fillId="15" borderId="7" xfId="2" applyFont="1" applyFill="1" applyBorder="1" applyAlignment="1">
      <alignment horizontal="center" vertical="center"/>
    </xf>
    <xf numFmtId="164" fontId="5" fillId="4" borderId="14" xfId="1" applyNumberFormat="1" applyFont="1" applyFill="1" applyBorder="1" applyAlignment="1">
      <alignment horizontal="center" vertical="center" wrapText="1"/>
    </xf>
    <xf numFmtId="164" fontId="5" fillId="4" borderId="15" xfId="1" applyNumberFormat="1" applyFont="1" applyFill="1" applyBorder="1" applyAlignment="1">
      <alignment horizontal="center" vertical="center" wrapText="1"/>
    </xf>
    <xf numFmtId="164" fontId="5" fillId="4" borderId="16" xfId="1" applyNumberFormat="1" applyFont="1" applyFill="1" applyBorder="1" applyAlignment="1">
      <alignment horizontal="center" vertical="center" wrapText="1"/>
    </xf>
    <xf numFmtId="164" fontId="5" fillId="5" borderId="14" xfId="1" applyNumberFormat="1" applyFont="1" applyFill="1" applyBorder="1" applyAlignment="1">
      <alignment horizontal="center" vertical="top" wrapText="1"/>
    </xf>
    <xf numFmtId="164" fontId="5" fillId="5" borderId="15" xfId="1" applyNumberFormat="1" applyFont="1" applyFill="1" applyBorder="1" applyAlignment="1">
      <alignment horizontal="center" vertical="top" wrapText="1"/>
    </xf>
    <xf numFmtId="164" fontId="5" fillId="5" borderId="16" xfId="1" applyNumberFormat="1" applyFont="1" applyFill="1" applyBorder="1" applyAlignment="1">
      <alignment horizontal="center" vertical="top" wrapText="1"/>
    </xf>
    <xf numFmtId="165" fontId="18" fillId="17" borderId="4" xfId="0" applyNumberFormat="1" applyFont="1" applyFill="1" applyBorder="1"/>
    <xf numFmtId="16" fontId="18" fillId="17" borderId="4" xfId="2" applyNumberFormat="1" applyFont="1" applyFill="1" applyBorder="1" applyAlignment="1">
      <alignment horizontal="center"/>
    </xf>
    <xf numFmtId="0" fontId="18" fillId="17" borderId="4" xfId="0" applyFont="1" applyFill="1" applyBorder="1"/>
    <xf numFmtId="164" fontId="18" fillId="17" borderId="4" xfId="1" applyNumberFormat="1" applyFont="1" applyFill="1" applyBorder="1" applyAlignment="1">
      <alignment horizontal="right"/>
    </xf>
    <xf numFmtId="164" fontId="18" fillId="17" borderId="4" xfId="1" applyNumberFormat="1" applyFont="1" applyFill="1" applyBorder="1"/>
    <xf numFmtId="164" fontId="18" fillId="17" borderId="4" xfId="1" applyNumberFormat="1" applyFont="1" applyFill="1" applyBorder="1" applyAlignment="1">
      <alignment wrapText="1"/>
    </xf>
    <xf numFmtId="43" fontId="18" fillId="17" borderId="4" xfId="1" applyFont="1" applyFill="1" applyBorder="1" applyAlignment="1">
      <alignment wrapText="1"/>
    </xf>
    <xf numFmtId="0" fontId="18" fillId="17" borderId="0" xfId="0" applyFont="1" applyFill="1"/>
    <xf numFmtId="164" fontId="18" fillId="18" borderId="4" xfId="1" applyNumberFormat="1" applyFont="1" applyFill="1" applyBorder="1"/>
    <xf numFmtId="164" fontId="18" fillId="19" borderId="4" xfId="1" applyNumberFormat="1" applyFont="1" applyFill="1" applyBorder="1"/>
  </cellXfs>
  <cellStyles count="8">
    <cellStyle name="Accent4" xfId="7" builtinId="41"/>
    <cellStyle name="Comma" xfId="1" builtinId="3"/>
    <cellStyle name="Comma 3" xfId="3" xr:uid="{00000000-0005-0000-0000-000002000000}"/>
    <cellStyle name="Currency" xfId="5" builtinId="4"/>
    <cellStyle name="Heading 1" xfId="6" builtinId="16"/>
    <cellStyle name="Normal" xfId="0" builtinId="0"/>
    <cellStyle name="Normal 2" xfId="4" xr:uid="{00000000-0005-0000-0000-000006000000}"/>
    <cellStyle name="Normal 4" xfId="2" xr:uid="{00000000-0005-0000-0000-000007000000}"/>
  </cellStyles>
  <dxfs count="0"/>
  <tableStyles count="0" defaultTableStyle="TableStyleMedium2" defaultPivotStyle="PivotStyleMedium9"/>
  <colors>
    <mruColors>
      <color rgb="FF99FF66"/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104775</xdr:colOff>
      <xdr:row>5</xdr:row>
      <xdr:rowOff>200024</xdr:rowOff>
    </xdr:from>
    <xdr:to>
      <xdr:col>5</xdr:col>
      <xdr:colOff>723900</xdr:colOff>
      <xdr:row>7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57600" y="1200149"/>
          <a:ext cx="1095375" cy="3238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6"/>
  <sheetViews>
    <sheetView topLeftCell="C49" workbookViewId="0">
      <selection activeCell="J63" sqref="J63:J64"/>
    </sheetView>
  </sheetViews>
  <sheetFormatPr defaultRowHeight="15" x14ac:dyDescent="0.25"/>
  <cols>
    <col min="1" max="1" width="16.7109375" customWidth="1"/>
    <col min="2" max="2" width="18.5703125" customWidth="1"/>
    <col min="3" max="3" width="15.42578125" customWidth="1"/>
    <col min="4" max="4" width="41.5703125" customWidth="1"/>
    <col min="5" max="5" width="19.85546875" customWidth="1"/>
    <col min="6" max="7" width="13.7109375" customWidth="1"/>
    <col min="8" max="8" width="19.85546875" customWidth="1"/>
    <col min="9" max="9" width="19.7109375" customWidth="1"/>
    <col min="10" max="10" width="17.28515625" customWidth="1"/>
    <col min="11" max="11" width="19.140625" customWidth="1"/>
    <col min="12" max="12" width="20.42578125" customWidth="1"/>
    <col min="13" max="1025" width="8.28515625" customWidth="1"/>
  </cols>
  <sheetData>
    <row r="1" spans="1:11" ht="12.2" customHeight="1" x14ac:dyDescent="0.25">
      <c r="B1" s="257"/>
      <c r="C1" s="257"/>
      <c r="D1" s="257" t="s">
        <v>87</v>
      </c>
      <c r="E1" s="257"/>
      <c r="F1" s="257"/>
      <c r="G1" s="257"/>
      <c r="H1" s="257"/>
    </row>
    <row r="2" spans="1:11" ht="12.2" customHeight="1" x14ac:dyDescent="0.25">
      <c r="B2" s="257"/>
      <c r="C2" s="257"/>
      <c r="D2" s="257" t="s">
        <v>88</v>
      </c>
      <c r="E2" s="257"/>
      <c r="F2" s="257"/>
      <c r="G2" s="257"/>
      <c r="H2" s="257"/>
    </row>
    <row r="3" spans="1:11" ht="12.2" customHeight="1" x14ac:dyDescent="0.25">
      <c r="B3" s="257"/>
      <c r="C3" s="257"/>
      <c r="D3" s="257" t="s">
        <v>89</v>
      </c>
      <c r="E3" s="257"/>
      <c r="F3" s="257"/>
      <c r="G3" s="257"/>
      <c r="H3" s="257"/>
    </row>
    <row r="4" spans="1:11" s="128" customFormat="1" ht="12.2" customHeight="1" x14ac:dyDescent="0.2">
      <c r="A4" s="128" t="s">
        <v>1</v>
      </c>
      <c r="B4" s="128" t="s">
        <v>33</v>
      </c>
      <c r="C4" s="128" t="s">
        <v>90</v>
      </c>
      <c r="D4" s="300" t="s">
        <v>34</v>
      </c>
      <c r="E4" s="300" t="s">
        <v>91</v>
      </c>
      <c r="F4" s="300" t="s">
        <v>92</v>
      </c>
      <c r="G4" s="300" t="s">
        <v>93</v>
      </c>
      <c r="H4" s="128" t="s">
        <v>94</v>
      </c>
      <c r="I4" s="128" t="s">
        <v>95</v>
      </c>
      <c r="J4" s="128" t="s">
        <v>35</v>
      </c>
    </row>
    <row r="5" spans="1:11" ht="12.2" customHeight="1" x14ac:dyDescent="0.25">
      <c r="A5" s="301" t="s">
        <v>96</v>
      </c>
      <c r="B5" s="301" t="s">
        <v>82</v>
      </c>
      <c r="C5" s="301" t="s">
        <v>84</v>
      </c>
      <c r="D5" s="129" t="s">
        <v>97</v>
      </c>
      <c r="E5" s="129" t="s">
        <v>98</v>
      </c>
      <c r="F5" s="129" t="s">
        <v>98</v>
      </c>
      <c r="G5" s="129" t="s">
        <v>98</v>
      </c>
      <c r="H5" s="302">
        <v>16.43</v>
      </c>
      <c r="I5" s="302"/>
      <c r="J5" s="302">
        <v>77200</v>
      </c>
      <c r="K5" s="129"/>
    </row>
    <row r="6" spans="1:11" ht="12.2" customHeight="1" x14ac:dyDescent="0.25">
      <c r="A6" s="301" t="s">
        <v>96</v>
      </c>
      <c r="B6" s="301" t="s">
        <v>83</v>
      </c>
      <c r="C6" s="301" t="s">
        <v>84</v>
      </c>
      <c r="D6" s="129" t="s">
        <v>99</v>
      </c>
      <c r="E6" s="129" t="s">
        <v>98</v>
      </c>
      <c r="F6" s="129" t="s">
        <v>98</v>
      </c>
      <c r="G6" s="129" t="s">
        <v>98</v>
      </c>
      <c r="H6" s="302">
        <v>166</v>
      </c>
      <c r="I6" s="302"/>
      <c r="J6" s="302">
        <v>780200</v>
      </c>
      <c r="K6" s="129"/>
    </row>
    <row r="7" spans="1:11" ht="12.2" customHeight="1" x14ac:dyDescent="0.25">
      <c r="A7" s="301" t="s">
        <v>116</v>
      </c>
      <c r="B7" s="301" t="s">
        <v>102</v>
      </c>
      <c r="C7" s="301" t="s">
        <v>103</v>
      </c>
      <c r="D7" s="129" t="s">
        <v>117</v>
      </c>
      <c r="E7" s="129" t="s">
        <v>98</v>
      </c>
      <c r="F7" s="129" t="s">
        <v>98</v>
      </c>
      <c r="G7" s="129" t="s">
        <v>98</v>
      </c>
      <c r="H7" s="302">
        <v>851.08</v>
      </c>
      <c r="I7" s="302"/>
      <c r="J7" s="302">
        <v>4000000</v>
      </c>
      <c r="K7" s="129"/>
    </row>
    <row r="8" spans="1:11" ht="12.2" customHeight="1" x14ac:dyDescent="0.25">
      <c r="A8" s="301" t="s">
        <v>116</v>
      </c>
      <c r="B8" s="301" t="s">
        <v>108</v>
      </c>
      <c r="C8" s="301" t="s">
        <v>107</v>
      </c>
      <c r="D8" s="129" t="s">
        <v>118</v>
      </c>
      <c r="E8" s="129" t="s">
        <v>98</v>
      </c>
      <c r="F8" s="129" t="s">
        <v>98</v>
      </c>
      <c r="G8" s="129" t="s">
        <v>98</v>
      </c>
      <c r="H8" s="302">
        <v>422.14</v>
      </c>
      <c r="I8" s="302"/>
      <c r="J8" s="302">
        <v>1984000</v>
      </c>
      <c r="K8" s="129"/>
    </row>
    <row r="9" spans="1:11" ht="12.2" customHeight="1" x14ac:dyDescent="0.25">
      <c r="A9" s="301" t="s">
        <v>116</v>
      </c>
      <c r="B9" s="301" t="s">
        <v>114</v>
      </c>
      <c r="C9" s="301" t="s">
        <v>110</v>
      </c>
      <c r="D9" s="129" t="s">
        <v>119</v>
      </c>
      <c r="E9" s="129" t="s">
        <v>98</v>
      </c>
      <c r="F9" s="129" t="s">
        <v>98</v>
      </c>
      <c r="G9" s="129" t="s">
        <v>98</v>
      </c>
      <c r="H9" s="302">
        <v>150.07</v>
      </c>
      <c r="I9" s="302"/>
      <c r="J9" s="302">
        <v>705300</v>
      </c>
      <c r="K9" s="129"/>
    </row>
    <row r="10" spans="1:11" ht="12.2" customHeight="1" x14ac:dyDescent="0.25">
      <c r="A10" s="301" t="s">
        <v>116</v>
      </c>
      <c r="B10" s="301" t="s">
        <v>115</v>
      </c>
      <c r="C10" s="301" t="s">
        <v>111</v>
      </c>
      <c r="D10" s="129" t="s">
        <v>120</v>
      </c>
      <c r="E10" s="129" t="s">
        <v>98</v>
      </c>
      <c r="F10" s="129" t="s">
        <v>98</v>
      </c>
      <c r="G10" s="129" t="s">
        <v>98</v>
      </c>
      <c r="H10" s="302">
        <v>298.01</v>
      </c>
      <c r="I10" s="302"/>
      <c r="J10" s="302">
        <v>1400600</v>
      </c>
      <c r="K10" s="129"/>
    </row>
    <row r="11" spans="1:11" ht="12.2" customHeight="1" x14ac:dyDescent="0.25">
      <c r="A11" s="301" t="s">
        <v>134</v>
      </c>
      <c r="B11" s="301" t="s">
        <v>121</v>
      </c>
      <c r="C11" s="301" t="s">
        <v>122</v>
      </c>
      <c r="D11" s="129" t="s">
        <v>135</v>
      </c>
      <c r="E11" s="129" t="s">
        <v>98</v>
      </c>
      <c r="F11" s="129" t="s">
        <v>98</v>
      </c>
      <c r="G11" s="129" t="s">
        <v>98</v>
      </c>
      <c r="H11" s="302"/>
      <c r="I11" s="302">
        <v>2204.36</v>
      </c>
      <c r="J11" s="302">
        <v>-10360300</v>
      </c>
      <c r="K11" s="129"/>
    </row>
    <row r="12" spans="1:11" ht="12.2" customHeight="1" x14ac:dyDescent="0.25">
      <c r="A12" s="301" t="s">
        <v>134</v>
      </c>
      <c r="B12" s="301" t="s">
        <v>125</v>
      </c>
      <c r="C12" s="301" t="s">
        <v>127</v>
      </c>
      <c r="D12" s="129" t="s">
        <v>136</v>
      </c>
      <c r="E12" s="129" t="s">
        <v>98</v>
      </c>
      <c r="F12" s="129" t="s">
        <v>98</v>
      </c>
      <c r="G12" s="129" t="s">
        <v>98</v>
      </c>
      <c r="H12" s="302">
        <v>279.58</v>
      </c>
      <c r="I12" s="302"/>
      <c r="J12" s="302">
        <v>1314000</v>
      </c>
      <c r="K12" s="129"/>
    </row>
    <row r="13" spans="1:11" ht="12.2" customHeight="1" x14ac:dyDescent="0.25">
      <c r="A13" s="301" t="s">
        <v>134</v>
      </c>
      <c r="B13" s="301" t="s">
        <v>126</v>
      </c>
      <c r="C13" s="301" t="s">
        <v>127</v>
      </c>
      <c r="D13" s="129" t="s">
        <v>137</v>
      </c>
      <c r="E13" s="129" t="s">
        <v>98</v>
      </c>
      <c r="F13" s="129" t="s">
        <v>98</v>
      </c>
      <c r="G13" s="129" t="s">
        <v>98</v>
      </c>
      <c r="H13" s="302">
        <v>753.25</v>
      </c>
      <c r="I13" s="302"/>
      <c r="J13" s="302">
        <v>3540200</v>
      </c>
      <c r="K13" s="129"/>
    </row>
    <row r="14" spans="1:11" ht="12.2" customHeight="1" x14ac:dyDescent="0.25">
      <c r="A14" s="301" t="s">
        <v>134</v>
      </c>
      <c r="B14" s="301" t="s">
        <v>130</v>
      </c>
      <c r="C14" s="301" t="s">
        <v>132</v>
      </c>
      <c r="D14" s="129" t="s">
        <v>163</v>
      </c>
      <c r="E14" s="129" t="s">
        <v>98</v>
      </c>
      <c r="F14" s="129" t="s">
        <v>98</v>
      </c>
      <c r="G14" s="129" t="s">
        <v>98</v>
      </c>
      <c r="H14" s="302">
        <v>66.849999999999994</v>
      </c>
      <c r="I14" s="302"/>
      <c r="J14" s="302">
        <v>314200</v>
      </c>
      <c r="K14" s="129"/>
    </row>
    <row r="15" spans="1:11" ht="12.2" customHeight="1" x14ac:dyDescent="0.25">
      <c r="A15" s="301" t="s">
        <v>134</v>
      </c>
      <c r="B15" s="301" t="s">
        <v>131</v>
      </c>
      <c r="C15" s="301" t="s">
        <v>132</v>
      </c>
      <c r="D15" s="129" t="s">
        <v>139</v>
      </c>
      <c r="E15" s="129" t="s">
        <v>98</v>
      </c>
      <c r="F15" s="129" t="s">
        <v>98</v>
      </c>
      <c r="G15" s="129" t="s">
        <v>98</v>
      </c>
      <c r="H15" s="302">
        <v>170.28</v>
      </c>
      <c r="I15" s="302"/>
      <c r="J15" s="302">
        <v>800300</v>
      </c>
      <c r="K15" s="129"/>
    </row>
    <row r="16" spans="1:11" ht="12.2" customHeight="1" x14ac:dyDescent="0.25">
      <c r="A16" s="301" t="s">
        <v>164</v>
      </c>
      <c r="B16" s="301" t="s">
        <v>141</v>
      </c>
      <c r="C16" s="301" t="s">
        <v>84</v>
      </c>
      <c r="D16" s="129" t="s">
        <v>165</v>
      </c>
      <c r="E16" s="129" t="s">
        <v>98</v>
      </c>
      <c r="F16" s="129" t="s">
        <v>98</v>
      </c>
      <c r="G16" s="129" t="s">
        <v>98</v>
      </c>
      <c r="H16" s="302">
        <v>111.04</v>
      </c>
      <c r="I16" s="302"/>
      <c r="J16" s="302">
        <v>510800</v>
      </c>
      <c r="K16" s="129"/>
    </row>
    <row r="17" spans="1:11" ht="12.2" customHeight="1" x14ac:dyDescent="0.25">
      <c r="A17" s="301" t="s">
        <v>168</v>
      </c>
      <c r="B17" s="301" t="s">
        <v>142</v>
      </c>
      <c r="C17" s="301" t="s">
        <v>122</v>
      </c>
      <c r="D17" s="129" t="s">
        <v>169</v>
      </c>
      <c r="E17" s="129" t="s">
        <v>98</v>
      </c>
      <c r="F17" s="129" t="s">
        <v>98</v>
      </c>
      <c r="G17" s="129" t="s">
        <v>98</v>
      </c>
      <c r="H17" s="302"/>
      <c r="I17" s="302">
        <v>158.69</v>
      </c>
      <c r="J17" s="302">
        <v>-730000</v>
      </c>
      <c r="K17" s="129"/>
    </row>
    <row r="18" spans="1:11" ht="12.2" customHeight="1" x14ac:dyDescent="0.25">
      <c r="A18" s="301" t="s">
        <v>168</v>
      </c>
      <c r="B18" s="301" t="s">
        <v>143</v>
      </c>
      <c r="C18" s="301" t="s">
        <v>150</v>
      </c>
      <c r="D18" s="129" t="s">
        <v>170</v>
      </c>
      <c r="E18" s="129" t="s">
        <v>98</v>
      </c>
      <c r="F18" s="129" t="s">
        <v>98</v>
      </c>
      <c r="G18" s="129" t="s">
        <v>98</v>
      </c>
      <c r="H18" s="302"/>
      <c r="I18" s="302">
        <v>5.87</v>
      </c>
      <c r="J18" s="302">
        <v>-27000</v>
      </c>
      <c r="K18" s="129"/>
    </row>
    <row r="19" spans="1:11" ht="12.2" customHeight="1" x14ac:dyDescent="0.25">
      <c r="A19" s="301" t="s">
        <v>168</v>
      </c>
      <c r="B19" s="301" t="s">
        <v>144</v>
      </c>
      <c r="C19" s="301" t="s">
        <v>150</v>
      </c>
      <c r="D19" s="129" t="s">
        <v>171</v>
      </c>
      <c r="E19" s="129" t="s">
        <v>98</v>
      </c>
      <c r="F19" s="129" t="s">
        <v>98</v>
      </c>
      <c r="G19" s="129" t="s">
        <v>98</v>
      </c>
      <c r="H19" s="302"/>
      <c r="I19" s="302">
        <v>2.17</v>
      </c>
      <c r="J19" s="302">
        <v>-10000</v>
      </c>
      <c r="K19" s="129"/>
    </row>
    <row r="20" spans="1:11" ht="12.2" customHeight="1" x14ac:dyDescent="0.25">
      <c r="A20" s="301" t="s">
        <v>168</v>
      </c>
      <c r="B20" s="301" t="s">
        <v>145</v>
      </c>
      <c r="C20" s="301" t="s">
        <v>150</v>
      </c>
      <c r="D20" s="129" t="s">
        <v>172</v>
      </c>
      <c r="E20" s="129" t="s">
        <v>98</v>
      </c>
      <c r="F20" s="129" t="s">
        <v>98</v>
      </c>
      <c r="G20" s="129" t="s">
        <v>98</v>
      </c>
      <c r="H20" s="302"/>
      <c r="I20" s="302">
        <v>13.04</v>
      </c>
      <c r="J20" s="302">
        <v>-60000</v>
      </c>
      <c r="K20" s="129"/>
    </row>
    <row r="21" spans="1:11" ht="12.2" customHeight="1" x14ac:dyDescent="0.25">
      <c r="A21" s="301" t="s">
        <v>168</v>
      </c>
      <c r="B21" s="301" t="s">
        <v>146</v>
      </c>
      <c r="C21" s="301" t="s">
        <v>150</v>
      </c>
      <c r="D21" s="129" t="s">
        <v>173</v>
      </c>
      <c r="E21" s="129" t="s">
        <v>98</v>
      </c>
      <c r="F21" s="129" t="s">
        <v>98</v>
      </c>
      <c r="G21" s="129" t="s">
        <v>98</v>
      </c>
      <c r="H21" s="302"/>
      <c r="I21" s="302">
        <v>32.61</v>
      </c>
      <c r="J21" s="302">
        <v>-150000</v>
      </c>
      <c r="K21" s="129"/>
    </row>
    <row r="22" spans="1:11" ht="12.2" customHeight="1" x14ac:dyDescent="0.25">
      <c r="A22" s="301" t="s">
        <v>168</v>
      </c>
      <c r="B22" s="301" t="s">
        <v>147</v>
      </c>
      <c r="C22" s="301" t="s">
        <v>150</v>
      </c>
      <c r="D22" s="129" t="s">
        <v>174</v>
      </c>
      <c r="E22" s="129" t="s">
        <v>98</v>
      </c>
      <c r="F22" s="129" t="s">
        <v>98</v>
      </c>
      <c r="G22" s="129" t="s">
        <v>98</v>
      </c>
      <c r="H22" s="302"/>
      <c r="I22" s="302">
        <v>4.3499999999999996</v>
      </c>
      <c r="J22" s="302">
        <v>-20000</v>
      </c>
      <c r="K22" s="129"/>
    </row>
    <row r="23" spans="1:11" ht="12.2" customHeight="1" x14ac:dyDescent="0.25">
      <c r="A23" s="301" t="s">
        <v>168</v>
      </c>
      <c r="B23" s="301" t="s">
        <v>148</v>
      </c>
      <c r="C23" s="301" t="s">
        <v>150</v>
      </c>
      <c r="D23" s="129" t="s">
        <v>175</v>
      </c>
      <c r="E23" s="129" t="s">
        <v>98</v>
      </c>
      <c r="F23" s="129" t="s">
        <v>98</v>
      </c>
      <c r="G23" s="129" t="s">
        <v>98</v>
      </c>
      <c r="H23" s="302"/>
      <c r="I23" s="302">
        <v>4.78</v>
      </c>
      <c r="J23" s="302">
        <v>-22000</v>
      </c>
      <c r="K23" s="129"/>
    </row>
    <row r="24" spans="1:11" ht="12.2" customHeight="1" x14ac:dyDescent="0.25">
      <c r="A24" s="301" t="s">
        <v>168</v>
      </c>
      <c r="B24" s="301" t="s">
        <v>149</v>
      </c>
      <c r="C24" s="301" t="s">
        <v>150</v>
      </c>
      <c r="D24" s="129" t="s">
        <v>172</v>
      </c>
      <c r="E24" s="129" t="s">
        <v>98</v>
      </c>
      <c r="F24" s="129" t="s">
        <v>98</v>
      </c>
      <c r="G24" s="129" t="s">
        <v>98</v>
      </c>
      <c r="H24" s="302"/>
      <c r="I24" s="302">
        <v>13.04</v>
      </c>
      <c r="J24" s="302">
        <v>-60000</v>
      </c>
      <c r="K24" s="129"/>
    </row>
    <row r="25" spans="1:11" ht="12.2" customHeight="1" x14ac:dyDescent="0.25">
      <c r="A25" s="301" t="s">
        <v>168</v>
      </c>
      <c r="B25" s="301" t="s">
        <v>158</v>
      </c>
      <c r="C25" s="301" t="s">
        <v>150</v>
      </c>
      <c r="D25" s="129" t="s">
        <v>176</v>
      </c>
      <c r="E25" s="129" t="s">
        <v>98</v>
      </c>
      <c r="F25" s="129" t="s">
        <v>98</v>
      </c>
      <c r="G25" s="129" t="s">
        <v>98</v>
      </c>
      <c r="H25" s="302"/>
      <c r="I25" s="302">
        <v>1.91</v>
      </c>
      <c r="J25" s="302">
        <v>-8800</v>
      </c>
      <c r="K25" s="129"/>
    </row>
    <row r="26" spans="1:11" ht="12.2" customHeight="1" x14ac:dyDescent="0.25">
      <c r="A26" s="301" t="s">
        <v>168</v>
      </c>
      <c r="B26" s="301" t="s">
        <v>161</v>
      </c>
      <c r="C26" s="301" t="s">
        <v>122</v>
      </c>
      <c r="D26" s="129" t="s">
        <v>177</v>
      </c>
      <c r="E26" s="129" t="s">
        <v>98</v>
      </c>
      <c r="F26" s="129" t="s">
        <v>98</v>
      </c>
      <c r="G26" s="129" t="s">
        <v>98</v>
      </c>
      <c r="H26" s="302">
        <v>158.69</v>
      </c>
      <c r="I26" s="302"/>
      <c r="J26" s="302">
        <v>730000</v>
      </c>
      <c r="K26" s="129"/>
    </row>
    <row r="27" spans="1:11" ht="12.2" customHeight="1" x14ac:dyDescent="0.25">
      <c r="A27" s="301" t="s">
        <v>188</v>
      </c>
      <c r="B27" s="301" t="s">
        <v>178</v>
      </c>
      <c r="C27" s="301" t="s">
        <v>110</v>
      </c>
      <c r="D27" s="129" t="s">
        <v>189</v>
      </c>
      <c r="E27" s="129" t="s">
        <v>98</v>
      </c>
      <c r="F27" s="129" t="s">
        <v>98</v>
      </c>
      <c r="G27" s="129" t="s">
        <v>98</v>
      </c>
      <c r="H27" s="302">
        <v>111.59</v>
      </c>
      <c r="I27" s="302"/>
      <c r="J27" s="302">
        <v>513300</v>
      </c>
      <c r="K27" s="129"/>
    </row>
    <row r="28" spans="1:11" ht="12.2" customHeight="1" x14ac:dyDescent="0.25">
      <c r="A28" s="301" t="s">
        <v>188</v>
      </c>
      <c r="B28" s="301" t="s">
        <v>182</v>
      </c>
      <c r="C28" s="301" t="s">
        <v>180</v>
      </c>
      <c r="D28" s="129" t="s">
        <v>190</v>
      </c>
      <c r="E28" s="129" t="s">
        <v>98</v>
      </c>
      <c r="F28" s="129" t="s">
        <v>98</v>
      </c>
      <c r="G28" s="129" t="s">
        <v>98</v>
      </c>
      <c r="H28" s="302">
        <v>699.77</v>
      </c>
      <c r="I28" s="302"/>
      <c r="J28" s="302">
        <v>3218950</v>
      </c>
      <c r="K28" s="129"/>
    </row>
    <row r="29" spans="1:11" ht="12.2" customHeight="1" x14ac:dyDescent="0.25">
      <c r="A29" s="301" t="s">
        <v>188</v>
      </c>
      <c r="B29" s="301" t="s">
        <v>183</v>
      </c>
      <c r="C29" s="301" t="s">
        <v>191</v>
      </c>
      <c r="D29" s="129" t="s">
        <v>192</v>
      </c>
      <c r="E29" s="129" t="s">
        <v>98</v>
      </c>
      <c r="F29" s="129" t="s">
        <v>98</v>
      </c>
      <c r="G29" s="129" t="s">
        <v>98</v>
      </c>
      <c r="H29" s="302">
        <v>163.78</v>
      </c>
      <c r="I29" s="302"/>
      <c r="J29" s="302">
        <v>753400</v>
      </c>
      <c r="K29" s="129"/>
    </row>
    <row r="30" spans="1:11" ht="12.2" customHeight="1" x14ac:dyDescent="0.25">
      <c r="A30" s="301" t="s">
        <v>188</v>
      </c>
      <c r="B30" s="301" t="s">
        <v>187</v>
      </c>
      <c r="C30" s="301" t="s">
        <v>180</v>
      </c>
      <c r="D30" s="129" t="s">
        <v>193</v>
      </c>
      <c r="E30" s="129" t="s">
        <v>98</v>
      </c>
      <c r="F30" s="129" t="s">
        <v>98</v>
      </c>
      <c r="G30" s="129" t="s">
        <v>98</v>
      </c>
      <c r="H30" s="302">
        <v>237.39</v>
      </c>
      <c r="I30" s="302"/>
      <c r="J30" s="302">
        <v>1092000</v>
      </c>
      <c r="K30" s="129"/>
    </row>
    <row r="31" spans="1:11" ht="12.2" customHeight="1" x14ac:dyDescent="0.25">
      <c r="A31" s="301" t="s">
        <v>202</v>
      </c>
      <c r="B31" s="301" t="s">
        <v>194</v>
      </c>
      <c r="C31" s="301" t="s">
        <v>195</v>
      </c>
      <c r="D31" s="129" t="s">
        <v>203</v>
      </c>
      <c r="E31" s="129" t="s">
        <v>98</v>
      </c>
      <c r="F31" s="129" t="s">
        <v>98</v>
      </c>
      <c r="G31" s="129" t="s">
        <v>98</v>
      </c>
      <c r="H31" s="302">
        <v>286.17</v>
      </c>
      <c r="I31" s="302"/>
      <c r="J31" s="302">
        <v>1316400</v>
      </c>
      <c r="K31" s="129"/>
    </row>
    <row r="32" spans="1:11" ht="12.2" customHeight="1" x14ac:dyDescent="0.25">
      <c r="A32" s="301" t="s">
        <v>202</v>
      </c>
      <c r="B32" s="301" t="s">
        <v>197</v>
      </c>
      <c r="C32" s="301" t="s">
        <v>196</v>
      </c>
      <c r="D32" s="129" t="s">
        <v>204</v>
      </c>
      <c r="E32" s="129" t="s">
        <v>98</v>
      </c>
      <c r="F32" s="129" t="s">
        <v>98</v>
      </c>
      <c r="G32" s="129" t="s">
        <v>98</v>
      </c>
      <c r="H32" s="302">
        <v>51.02</v>
      </c>
      <c r="I32" s="302"/>
      <c r="J32" s="302">
        <v>234700</v>
      </c>
      <c r="K32" s="129"/>
    </row>
    <row r="33" spans="1:11" ht="12.2" customHeight="1" x14ac:dyDescent="0.25">
      <c r="A33" s="301" t="s">
        <v>228</v>
      </c>
      <c r="B33" s="301" t="s">
        <v>214</v>
      </c>
      <c r="C33" s="301" t="s">
        <v>150</v>
      </c>
      <c r="D33" s="129" t="s">
        <v>229</v>
      </c>
      <c r="E33" s="129" t="s">
        <v>98</v>
      </c>
      <c r="F33" s="129" t="s">
        <v>98</v>
      </c>
      <c r="G33" s="129" t="s">
        <v>98</v>
      </c>
      <c r="H33" s="302"/>
      <c r="I33" s="302">
        <v>17.39</v>
      </c>
      <c r="J33" s="302">
        <v>-80000</v>
      </c>
      <c r="K33" s="129"/>
    </row>
    <row r="34" spans="1:11" ht="12.2" customHeight="1" x14ac:dyDescent="0.25">
      <c r="A34" s="301" t="s">
        <v>228</v>
      </c>
      <c r="B34" s="301" t="s">
        <v>215</v>
      </c>
      <c r="C34" s="301" t="s">
        <v>150</v>
      </c>
      <c r="D34" s="129" t="s">
        <v>230</v>
      </c>
      <c r="E34" s="129" t="s">
        <v>98</v>
      </c>
      <c r="F34" s="129" t="s">
        <v>98</v>
      </c>
      <c r="G34" s="129" t="s">
        <v>98</v>
      </c>
      <c r="H34" s="302"/>
      <c r="I34" s="302">
        <v>14.37</v>
      </c>
      <c r="J34" s="302">
        <v>-66100</v>
      </c>
      <c r="K34" s="129"/>
    </row>
    <row r="35" spans="1:11" ht="12.2" customHeight="1" x14ac:dyDescent="0.25">
      <c r="A35" s="301" t="s">
        <v>228</v>
      </c>
      <c r="B35" s="301" t="s">
        <v>216</v>
      </c>
      <c r="C35" s="301" t="s">
        <v>150</v>
      </c>
      <c r="D35" s="129" t="s">
        <v>231</v>
      </c>
      <c r="E35" s="129" t="s">
        <v>98</v>
      </c>
      <c r="F35" s="129" t="s">
        <v>98</v>
      </c>
      <c r="G35" s="129" t="s">
        <v>98</v>
      </c>
      <c r="H35" s="302"/>
      <c r="I35" s="302">
        <v>30.43</v>
      </c>
      <c r="J35" s="302">
        <v>-140000</v>
      </c>
      <c r="K35" s="129"/>
    </row>
    <row r="36" spans="1:11" ht="12.2" customHeight="1" x14ac:dyDescent="0.25">
      <c r="A36" s="301" t="s">
        <v>228</v>
      </c>
      <c r="B36" s="301" t="s">
        <v>217</v>
      </c>
      <c r="C36" s="301" t="s">
        <v>150</v>
      </c>
      <c r="D36" s="129" t="s">
        <v>232</v>
      </c>
      <c r="E36" s="129" t="s">
        <v>98</v>
      </c>
      <c r="F36" s="129" t="s">
        <v>98</v>
      </c>
      <c r="G36" s="129" t="s">
        <v>98</v>
      </c>
      <c r="H36" s="302"/>
      <c r="I36" s="302">
        <v>5.43</v>
      </c>
      <c r="J36" s="302">
        <v>-25000</v>
      </c>
      <c r="K36" s="129"/>
    </row>
    <row r="37" spans="1:11" ht="12.2" customHeight="1" x14ac:dyDescent="0.25">
      <c r="A37" s="301" t="s">
        <v>228</v>
      </c>
      <c r="B37" s="301" t="s">
        <v>218</v>
      </c>
      <c r="C37" s="301" t="s">
        <v>150</v>
      </c>
      <c r="D37" s="129" t="s">
        <v>233</v>
      </c>
      <c r="E37" s="129" t="s">
        <v>98</v>
      </c>
      <c r="F37" s="129" t="s">
        <v>98</v>
      </c>
      <c r="G37" s="129" t="s">
        <v>98</v>
      </c>
      <c r="H37" s="302"/>
      <c r="I37" s="302">
        <v>10.87</v>
      </c>
      <c r="J37" s="302">
        <v>-50000</v>
      </c>
      <c r="K37" s="129"/>
    </row>
    <row r="38" spans="1:11" ht="12.2" customHeight="1" x14ac:dyDescent="0.25">
      <c r="A38" s="301" t="s">
        <v>228</v>
      </c>
      <c r="B38" s="301" t="s">
        <v>219</v>
      </c>
      <c r="C38" s="301" t="s">
        <v>150</v>
      </c>
      <c r="D38" s="129" t="s">
        <v>234</v>
      </c>
      <c r="E38" s="129" t="s">
        <v>98</v>
      </c>
      <c r="F38" s="129" t="s">
        <v>98</v>
      </c>
      <c r="G38" s="129" t="s">
        <v>98</v>
      </c>
      <c r="H38" s="302"/>
      <c r="I38" s="302">
        <v>0.54</v>
      </c>
      <c r="J38" s="302">
        <v>-2500</v>
      </c>
      <c r="K38" s="129"/>
    </row>
    <row r="39" spans="1:11" ht="12.2" customHeight="1" x14ac:dyDescent="0.25">
      <c r="A39" s="301" t="s">
        <v>228</v>
      </c>
      <c r="B39" s="301" t="s">
        <v>220</v>
      </c>
      <c r="C39" s="301" t="s">
        <v>150</v>
      </c>
      <c r="D39" s="129" t="s">
        <v>235</v>
      </c>
      <c r="E39" s="129" t="s">
        <v>98</v>
      </c>
      <c r="F39" s="129" t="s">
        <v>98</v>
      </c>
      <c r="G39" s="129" t="s">
        <v>98</v>
      </c>
      <c r="H39" s="302"/>
      <c r="I39" s="302">
        <v>3.26</v>
      </c>
      <c r="J39" s="302">
        <v>-15000</v>
      </c>
      <c r="K39" s="129"/>
    </row>
    <row r="40" spans="1:11" ht="12.2" customHeight="1" x14ac:dyDescent="0.25">
      <c r="A40" s="301" t="s">
        <v>228</v>
      </c>
      <c r="B40" s="301" t="s">
        <v>223</v>
      </c>
      <c r="C40" s="301" t="s">
        <v>122</v>
      </c>
      <c r="D40" s="129" t="s">
        <v>236</v>
      </c>
      <c r="E40" s="129" t="s">
        <v>98</v>
      </c>
      <c r="F40" s="129" t="s">
        <v>98</v>
      </c>
      <c r="G40" s="129" t="s">
        <v>98</v>
      </c>
      <c r="H40" s="302"/>
      <c r="I40" s="302">
        <v>123.48</v>
      </c>
      <c r="J40" s="302">
        <v>-568000</v>
      </c>
      <c r="K40" s="129"/>
    </row>
    <row r="41" spans="1:11" ht="12.2" customHeight="1" x14ac:dyDescent="0.25">
      <c r="A41" s="301" t="s">
        <v>228</v>
      </c>
      <c r="B41" s="301" t="s">
        <v>224</v>
      </c>
      <c r="C41" s="301" t="s">
        <v>122</v>
      </c>
      <c r="D41" s="129" t="s">
        <v>237</v>
      </c>
      <c r="E41" s="129" t="s">
        <v>98</v>
      </c>
      <c r="F41" s="129" t="s">
        <v>98</v>
      </c>
      <c r="G41" s="129" t="s">
        <v>98</v>
      </c>
      <c r="H41" s="302"/>
      <c r="I41" s="302">
        <v>699.77</v>
      </c>
      <c r="J41" s="302">
        <v>-3218950</v>
      </c>
      <c r="K41" s="129"/>
    </row>
    <row r="42" spans="1:11" ht="12.2" customHeight="1" x14ac:dyDescent="0.25">
      <c r="A42" s="301" t="s">
        <v>228</v>
      </c>
      <c r="B42" s="301" t="s">
        <v>227</v>
      </c>
      <c r="C42" s="301" t="s">
        <v>122</v>
      </c>
      <c r="D42" s="129" t="s">
        <v>238</v>
      </c>
      <c r="E42" s="129" t="s">
        <v>98</v>
      </c>
      <c r="F42" s="129" t="s">
        <v>98</v>
      </c>
      <c r="G42" s="129" t="s">
        <v>98</v>
      </c>
      <c r="H42" s="302"/>
      <c r="I42" s="302">
        <v>289.95</v>
      </c>
      <c r="J42" s="302">
        <v>-1333800</v>
      </c>
      <c r="K42" s="129"/>
    </row>
    <row r="43" spans="1:11" ht="12.2" customHeight="1" x14ac:dyDescent="0.25">
      <c r="A43" s="301" t="s">
        <v>228</v>
      </c>
      <c r="B43" s="301" t="s">
        <v>212</v>
      </c>
      <c r="C43" s="301" t="s">
        <v>180</v>
      </c>
      <c r="D43" s="129" t="s">
        <v>239</v>
      </c>
      <c r="E43" s="129" t="s">
        <v>98</v>
      </c>
      <c r="F43" s="129" t="s">
        <v>98</v>
      </c>
      <c r="G43" s="129" t="s">
        <v>98</v>
      </c>
      <c r="H43" s="302">
        <v>289.95</v>
      </c>
      <c r="I43" s="302"/>
      <c r="J43" s="302">
        <v>1333800</v>
      </c>
      <c r="K43" s="129"/>
    </row>
    <row r="44" spans="1:11" ht="12.2" customHeight="1" x14ac:dyDescent="0.25">
      <c r="A44" s="301" t="s">
        <v>228</v>
      </c>
      <c r="B44" s="301" t="s">
        <v>213</v>
      </c>
      <c r="C44" s="301" t="s">
        <v>122</v>
      </c>
      <c r="D44" s="129" t="s">
        <v>240</v>
      </c>
      <c r="E44" s="129" t="s">
        <v>98</v>
      </c>
      <c r="F44" s="129" t="s">
        <v>98</v>
      </c>
      <c r="G44" s="129" t="s">
        <v>98</v>
      </c>
      <c r="H44" s="302">
        <v>123.48</v>
      </c>
      <c r="I44" s="302"/>
      <c r="J44" s="302">
        <v>568000</v>
      </c>
      <c r="K44" s="129"/>
    </row>
    <row r="45" spans="1:11" ht="12.2" customHeight="1" x14ac:dyDescent="0.25">
      <c r="A45" s="301" t="s">
        <v>247</v>
      </c>
      <c r="B45" s="301" t="s">
        <v>245</v>
      </c>
      <c r="C45" s="301" t="s">
        <v>122</v>
      </c>
      <c r="D45" s="129" t="s">
        <v>248</v>
      </c>
      <c r="E45" s="129" t="s">
        <v>98</v>
      </c>
      <c r="F45" s="129" t="s">
        <v>98</v>
      </c>
      <c r="G45" s="129" t="s">
        <v>98</v>
      </c>
      <c r="H45" s="302"/>
      <c r="I45" s="302">
        <v>1976.36</v>
      </c>
      <c r="J45" s="302">
        <v>-9091300</v>
      </c>
      <c r="K45" s="129"/>
    </row>
    <row r="46" spans="1:11" ht="12.2" customHeight="1" x14ac:dyDescent="0.25">
      <c r="A46" s="301" t="s">
        <v>247</v>
      </c>
      <c r="B46" s="301" t="s">
        <v>243</v>
      </c>
      <c r="C46" s="301" t="s">
        <v>127</v>
      </c>
      <c r="D46" s="129" t="s">
        <v>249</v>
      </c>
      <c r="E46" s="129" t="s">
        <v>98</v>
      </c>
      <c r="F46" s="129" t="s">
        <v>98</v>
      </c>
      <c r="G46" s="129" t="s">
        <v>98</v>
      </c>
      <c r="H46" s="302">
        <v>574.42999999999995</v>
      </c>
      <c r="I46" s="302"/>
      <c r="J46" s="302">
        <v>2642400</v>
      </c>
      <c r="K46" s="129"/>
    </row>
    <row r="47" spans="1:11" x14ac:dyDescent="0.25">
      <c r="A47" s="301" t="s">
        <v>263</v>
      </c>
      <c r="B47" s="301" t="s">
        <v>251</v>
      </c>
      <c r="C47" s="301" t="s">
        <v>250</v>
      </c>
      <c r="D47" s="129" t="s">
        <v>260</v>
      </c>
      <c r="E47" s="129" t="s">
        <v>98</v>
      </c>
      <c r="F47" s="129" t="s">
        <v>98</v>
      </c>
      <c r="G47" s="129" t="s">
        <v>98</v>
      </c>
      <c r="H47" s="302">
        <v>132</v>
      </c>
      <c r="I47" s="302"/>
      <c r="J47" s="302">
        <v>607200</v>
      </c>
      <c r="K47" s="129"/>
    </row>
    <row r="48" spans="1:11" x14ac:dyDescent="0.25">
      <c r="A48" s="301" t="s">
        <v>263</v>
      </c>
      <c r="B48" s="301" t="s">
        <v>252</v>
      </c>
      <c r="C48" s="301" t="s">
        <v>254</v>
      </c>
      <c r="D48" s="129" t="s">
        <v>261</v>
      </c>
      <c r="E48" s="129" t="s">
        <v>98</v>
      </c>
      <c r="F48" s="129" t="s">
        <v>98</v>
      </c>
      <c r="G48" s="129" t="s">
        <v>98</v>
      </c>
      <c r="H48" s="302">
        <v>166.63</v>
      </c>
      <c r="I48" s="302"/>
      <c r="J48" s="302">
        <v>766500</v>
      </c>
      <c r="K48" s="129"/>
    </row>
    <row r="49" spans="1:11" x14ac:dyDescent="0.25">
      <c r="A49" s="301" t="s">
        <v>259</v>
      </c>
      <c r="B49" s="301" t="s">
        <v>269</v>
      </c>
      <c r="C49" s="301" t="s">
        <v>150</v>
      </c>
      <c r="D49" s="129" t="s">
        <v>282</v>
      </c>
      <c r="E49" s="129" t="s">
        <v>98</v>
      </c>
      <c r="F49" s="129" t="s">
        <v>98</v>
      </c>
      <c r="G49" s="129" t="s">
        <v>98</v>
      </c>
      <c r="H49" s="302"/>
      <c r="I49" s="302">
        <v>10.87</v>
      </c>
      <c r="J49" s="302">
        <v>-50000</v>
      </c>
      <c r="K49" s="129"/>
    </row>
    <row r="50" spans="1:11" x14ac:dyDescent="0.25">
      <c r="A50" s="301" t="s">
        <v>259</v>
      </c>
      <c r="B50" s="301" t="s">
        <v>270</v>
      </c>
      <c r="C50" s="301" t="s">
        <v>150</v>
      </c>
      <c r="D50" s="129" t="s">
        <v>283</v>
      </c>
      <c r="E50" s="129" t="s">
        <v>98</v>
      </c>
      <c r="F50" s="129" t="s">
        <v>98</v>
      </c>
      <c r="G50" s="129" t="s">
        <v>98</v>
      </c>
      <c r="H50" s="302"/>
      <c r="I50" s="302">
        <v>4.54</v>
      </c>
      <c r="J50" s="302">
        <v>-20900</v>
      </c>
      <c r="K50" s="129"/>
    </row>
    <row r="51" spans="1:11" x14ac:dyDescent="0.25">
      <c r="A51" s="301" t="s">
        <v>259</v>
      </c>
      <c r="B51" s="301" t="s">
        <v>271</v>
      </c>
      <c r="C51" s="301" t="s">
        <v>150</v>
      </c>
      <c r="D51" s="129" t="s">
        <v>284</v>
      </c>
      <c r="E51" s="129" t="s">
        <v>98</v>
      </c>
      <c r="F51" s="129" t="s">
        <v>98</v>
      </c>
      <c r="G51" s="129" t="s">
        <v>98</v>
      </c>
      <c r="H51" s="302"/>
      <c r="I51" s="302">
        <v>19.57</v>
      </c>
      <c r="J51" s="302">
        <v>-90000</v>
      </c>
      <c r="K51" s="129"/>
    </row>
    <row r="52" spans="1:11" x14ac:dyDescent="0.25">
      <c r="A52" s="301" t="s">
        <v>259</v>
      </c>
      <c r="B52" s="301" t="s">
        <v>272</v>
      </c>
      <c r="C52" s="301" t="s">
        <v>150</v>
      </c>
      <c r="D52" s="129" t="s">
        <v>285</v>
      </c>
      <c r="E52" s="129" t="s">
        <v>98</v>
      </c>
      <c r="F52" s="129" t="s">
        <v>98</v>
      </c>
      <c r="G52" s="129" t="s">
        <v>98</v>
      </c>
      <c r="H52" s="302"/>
      <c r="I52" s="302">
        <v>10.43</v>
      </c>
      <c r="J52" s="302">
        <v>-48000</v>
      </c>
      <c r="K52" s="129"/>
    </row>
    <row r="53" spans="1:11" x14ac:dyDescent="0.25">
      <c r="A53" s="301" t="s">
        <v>259</v>
      </c>
      <c r="B53" s="301" t="s">
        <v>273</v>
      </c>
      <c r="C53" s="301" t="s">
        <v>150</v>
      </c>
      <c r="D53" s="129" t="s">
        <v>286</v>
      </c>
      <c r="E53" s="129" t="s">
        <v>98</v>
      </c>
      <c r="F53" s="129" t="s">
        <v>98</v>
      </c>
      <c r="G53" s="129" t="s">
        <v>98</v>
      </c>
      <c r="H53" s="302"/>
      <c r="I53" s="302">
        <v>28.26</v>
      </c>
      <c r="J53" s="302">
        <v>-130000</v>
      </c>
      <c r="K53" s="129"/>
    </row>
    <row r="54" spans="1:11" x14ac:dyDescent="0.25">
      <c r="A54" s="301" t="s">
        <v>259</v>
      </c>
      <c r="B54" s="301" t="s">
        <v>274</v>
      </c>
      <c r="C54" s="301" t="s">
        <v>150</v>
      </c>
      <c r="D54" s="129" t="s">
        <v>287</v>
      </c>
      <c r="E54" s="129" t="s">
        <v>98</v>
      </c>
      <c r="F54" s="129" t="s">
        <v>98</v>
      </c>
      <c r="G54" s="129" t="s">
        <v>98</v>
      </c>
      <c r="H54" s="302"/>
      <c r="I54" s="302">
        <v>3.26</v>
      </c>
      <c r="J54" s="302">
        <v>-15000</v>
      </c>
      <c r="K54" s="129"/>
    </row>
    <row r="55" spans="1:11" x14ac:dyDescent="0.25">
      <c r="A55" s="301" t="s">
        <v>259</v>
      </c>
      <c r="B55" s="301" t="s">
        <v>275</v>
      </c>
      <c r="C55" s="301" t="s">
        <v>150</v>
      </c>
      <c r="D55" s="129" t="s">
        <v>288</v>
      </c>
      <c r="E55" s="129" t="s">
        <v>98</v>
      </c>
      <c r="F55" s="129" t="s">
        <v>98</v>
      </c>
      <c r="G55" s="129" t="s">
        <v>98</v>
      </c>
      <c r="H55" s="302"/>
      <c r="I55" s="302">
        <v>5.43</v>
      </c>
      <c r="J55" s="302">
        <v>-25000</v>
      </c>
      <c r="K55" s="129"/>
    </row>
    <row r="56" spans="1:11" x14ac:dyDescent="0.25">
      <c r="A56" s="301" t="s">
        <v>259</v>
      </c>
      <c r="B56" s="301" t="s">
        <v>276</v>
      </c>
      <c r="C56" s="301" t="s">
        <v>150</v>
      </c>
      <c r="D56" s="129" t="s">
        <v>289</v>
      </c>
      <c r="E56" s="129" t="s">
        <v>98</v>
      </c>
      <c r="F56" s="129" t="s">
        <v>98</v>
      </c>
      <c r="G56" s="129" t="s">
        <v>98</v>
      </c>
      <c r="H56" s="302"/>
      <c r="I56" s="302">
        <v>6.52</v>
      </c>
      <c r="J56" s="302">
        <v>-30000</v>
      </c>
      <c r="K56" s="129"/>
    </row>
    <row r="57" spans="1:11" x14ac:dyDescent="0.25">
      <c r="A57" s="301" t="s">
        <v>259</v>
      </c>
      <c r="B57" s="301" t="s">
        <v>281</v>
      </c>
      <c r="C57" s="301" t="s">
        <v>150</v>
      </c>
      <c r="D57" s="129" t="s">
        <v>290</v>
      </c>
      <c r="E57" s="129" t="s">
        <v>98</v>
      </c>
      <c r="F57" s="129" t="s">
        <v>98</v>
      </c>
      <c r="G57" s="129" t="s">
        <v>98</v>
      </c>
      <c r="H57" s="302"/>
      <c r="I57" s="302">
        <v>21.74</v>
      </c>
      <c r="J57" s="302">
        <v>-100000</v>
      </c>
      <c r="K57" s="129"/>
    </row>
    <row r="58" spans="1:11" x14ac:dyDescent="0.25">
      <c r="A58" s="301" t="s">
        <v>259</v>
      </c>
      <c r="B58" s="301" t="s">
        <v>256</v>
      </c>
      <c r="C58" s="301" t="s">
        <v>257</v>
      </c>
      <c r="D58" s="129" t="s">
        <v>262</v>
      </c>
      <c r="E58" s="129" t="s">
        <v>98</v>
      </c>
      <c r="F58" s="129" t="s">
        <v>98</v>
      </c>
      <c r="G58" s="129" t="s">
        <v>98</v>
      </c>
      <c r="H58" s="302">
        <v>196.5</v>
      </c>
      <c r="I58" s="302"/>
      <c r="J58" s="302">
        <v>903900</v>
      </c>
      <c r="K58" s="129"/>
    </row>
    <row r="59" spans="1:11" x14ac:dyDescent="0.25">
      <c r="A59" s="301" t="s">
        <v>299</v>
      </c>
      <c r="B59" s="301" t="s">
        <v>295</v>
      </c>
      <c r="C59" s="301" t="s">
        <v>300</v>
      </c>
      <c r="D59" s="129" t="s">
        <v>301</v>
      </c>
      <c r="E59" s="129" t="s">
        <v>98</v>
      </c>
      <c r="F59" s="129" t="s">
        <v>98</v>
      </c>
      <c r="G59" s="129" t="s">
        <v>98</v>
      </c>
      <c r="H59" s="302"/>
      <c r="I59" s="302">
        <v>6.82</v>
      </c>
      <c r="J59" s="302">
        <v>-31387</v>
      </c>
      <c r="K59" s="129"/>
    </row>
    <row r="60" spans="1:11" x14ac:dyDescent="0.25">
      <c r="A60" s="301" t="s">
        <v>299</v>
      </c>
      <c r="B60" s="301" t="s">
        <v>297</v>
      </c>
      <c r="C60" s="301" t="s">
        <v>302</v>
      </c>
      <c r="D60" s="129" t="s">
        <v>303</v>
      </c>
      <c r="E60" s="129" t="s">
        <v>98</v>
      </c>
      <c r="F60" s="129" t="s">
        <v>98</v>
      </c>
      <c r="G60" s="129" t="s">
        <v>98</v>
      </c>
      <c r="H60" s="302"/>
      <c r="I60" s="302">
        <v>74.489999999999995</v>
      </c>
      <c r="J60" s="302">
        <v>-342648</v>
      </c>
      <c r="K60" s="129"/>
    </row>
    <row r="61" spans="1:11" x14ac:dyDescent="0.25">
      <c r="A61" s="301" t="s">
        <v>299</v>
      </c>
      <c r="B61" s="301" t="s">
        <v>293</v>
      </c>
      <c r="C61" s="301" t="s">
        <v>304</v>
      </c>
      <c r="D61" s="129" t="s">
        <v>301</v>
      </c>
      <c r="E61" s="129" t="s">
        <v>98</v>
      </c>
      <c r="F61" s="129" t="s">
        <v>98</v>
      </c>
      <c r="G61" s="129" t="s">
        <v>98</v>
      </c>
      <c r="H61" s="302">
        <v>6.82</v>
      </c>
      <c r="I61" s="302"/>
      <c r="J61" s="302">
        <v>31387</v>
      </c>
      <c r="K61" s="129"/>
    </row>
    <row r="62" spans="1:11" x14ac:dyDescent="0.25">
      <c r="A62" s="301" t="s">
        <v>299</v>
      </c>
      <c r="B62" s="301" t="s">
        <v>294</v>
      </c>
      <c r="C62" s="301" t="s">
        <v>305</v>
      </c>
      <c r="D62" s="129" t="s">
        <v>303</v>
      </c>
      <c r="E62" s="129" t="s">
        <v>98</v>
      </c>
      <c r="F62" s="129" t="s">
        <v>98</v>
      </c>
      <c r="G62" s="129" t="s">
        <v>98</v>
      </c>
      <c r="H62" s="302">
        <v>74.489999999999995</v>
      </c>
      <c r="I62" s="302"/>
      <c r="J62" s="302">
        <v>342648</v>
      </c>
      <c r="K62" s="129"/>
    </row>
    <row r="63" spans="1:11" x14ac:dyDescent="0.25">
      <c r="A63" s="301" t="s">
        <v>100</v>
      </c>
      <c r="B63" s="301" t="s">
        <v>307</v>
      </c>
      <c r="C63" s="301" t="s">
        <v>150</v>
      </c>
      <c r="D63" s="129" t="s">
        <v>310</v>
      </c>
      <c r="E63" s="129" t="s">
        <v>98</v>
      </c>
      <c r="F63" s="129" t="s">
        <v>98</v>
      </c>
      <c r="G63" s="129" t="s">
        <v>98</v>
      </c>
      <c r="H63" s="302"/>
      <c r="I63" s="302">
        <v>469.45</v>
      </c>
      <c r="J63" s="302">
        <v>-2159460</v>
      </c>
      <c r="K63" s="129"/>
    </row>
    <row r="64" spans="1:11" x14ac:dyDescent="0.25">
      <c r="A64" s="301" t="s">
        <v>100</v>
      </c>
      <c r="B64" s="301" t="s">
        <v>306</v>
      </c>
      <c r="C64" s="301" t="s">
        <v>150</v>
      </c>
      <c r="D64" s="129" t="s">
        <v>310</v>
      </c>
      <c r="E64" s="129" t="s">
        <v>98</v>
      </c>
      <c r="F64" s="129" t="s">
        <v>98</v>
      </c>
      <c r="G64" s="129" t="s">
        <v>98</v>
      </c>
      <c r="H64" s="302">
        <v>469.45</v>
      </c>
      <c r="I64" s="302"/>
      <c r="J64" s="302">
        <v>2159460</v>
      </c>
      <c r="K64" s="129"/>
    </row>
    <row r="65" spans="1:11" x14ac:dyDescent="0.25">
      <c r="A65" s="128" t="s">
        <v>40</v>
      </c>
      <c r="D65" s="258"/>
      <c r="E65" s="258"/>
      <c r="F65" s="258"/>
      <c r="G65" s="258"/>
      <c r="H65" s="148">
        <v>7026.89</v>
      </c>
      <c r="I65" s="148">
        <v>6274.05</v>
      </c>
      <c r="J65" s="148">
        <v>3559700</v>
      </c>
      <c r="K65" s="258"/>
    </row>
    <row r="66" spans="1:11" x14ac:dyDescent="0.25">
      <c r="A66" s="258" t="s">
        <v>100</v>
      </c>
      <c r="E66" s="128" t="s">
        <v>101</v>
      </c>
      <c r="F66" s="128"/>
      <c r="G66" s="128"/>
      <c r="H66" s="148">
        <v>752.84</v>
      </c>
      <c r="I66" s="148"/>
      <c r="J66" s="25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E137"/>
  <sheetViews>
    <sheetView topLeftCell="A126" zoomScale="130" zoomScaleNormal="130" workbookViewId="0">
      <selection activeCell="D138" sqref="D138:D139"/>
    </sheetView>
  </sheetViews>
  <sheetFormatPr defaultRowHeight="15" x14ac:dyDescent="0.25"/>
  <cols>
    <col min="1" max="1" width="10.85546875" customWidth="1"/>
    <col min="2" max="2" width="25.42578125" customWidth="1"/>
    <col min="3" max="3" width="21.85546875" customWidth="1"/>
    <col min="4" max="4" width="50.42578125" customWidth="1"/>
    <col min="5" max="5" width="19.85546875" customWidth="1"/>
    <col min="6" max="6" width="15.140625" customWidth="1"/>
    <col min="7" max="7" width="17.42578125" customWidth="1"/>
    <col min="8" max="38" width="8.28515625" customWidth="1"/>
    <col min="39" max="39" width="31.85546875" customWidth="1"/>
    <col min="40" max="40" width="24.28515625" customWidth="1"/>
    <col min="41" max="41" width="28.28515625" customWidth="1"/>
    <col min="42" max="42" width="23.140625" customWidth="1"/>
    <col min="43" max="1014" width="8.28515625" customWidth="1"/>
  </cols>
  <sheetData>
    <row r="2" spans="1:5" x14ac:dyDescent="0.25">
      <c r="A2" s="130" t="s">
        <v>1</v>
      </c>
      <c r="B2" s="130" t="s">
        <v>33</v>
      </c>
      <c r="C2" s="130" t="s">
        <v>36</v>
      </c>
      <c r="D2" s="130" t="s">
        <v>34</v>
      </c>
      <c r="E2" s="131" t="s">
        <v>35</v>
      </c>
    </row>
    <row r="3" spans="1:5" x14ac:dyDescent="0.25">
      <c r="A3" s="272"/>
      <c r="B3" s="272"/>
      <c r="C3" s="272"/>
      <c r="D3" s="272" t="s">
        <v>37</v>
      </c>
      <c r="E3" s="250">
        <v>1414250</v>
      </c>
    </row>
    <row r="4" spans="1:5" x14ac:dyDescent="0.25">
      <c r="A4" s="287" t="s">
        <v>96</v>
      </c>
      <c r="B4" s="287" t="s">
        <v>82</v>
      </c>
      <c r="C4" s="287" t="s">
        <v>84</v>
      </c>
      <c r="D4" s="288" t="s">
        <v>97</v>
      </c>
      <c r="E4" s="246">
        <v>77200</v>
      </c>
    </row>
    <row r="5" spans="1:5" x14ac:dyDescent="0.25">
      <c r="A5" s="287" t="s">
        <v>96</v>
      </c>
      <c r="B5" s="287" t="s">
        <v>83</v>
      </c>
      <c r="C5" s="287" t="s">
        <v>84</v>
      </c>
      <c r="D5" s="288" t="s">
        <v>99</v>
      </c>
      <c r="E5" s="246">
        <v>780200</v>
      </c>
    </row>
    <row r="6" spans="1:5" x14ac:dyDescent="0.25">
      <c r="D6" s="247" t="s">
        <v>23</v>
      </c>
      <c r="E6" s="248">
        <f>SUM(E3:E5)</f>
        <v>2271650</v>
      </c>
    </row>
    <row r="7" spans="1:5" x14ac:dyDescent="0.25">
      <c r="D7" s="249" t="s">
        <v>38</v>
      </c>
      <c r="E7" s="250">
        <v>1250</v>
      </c>
    </row>
    <row r="11" spans="1:5" x14ac:dyDescent="0.25">
      <c r="A11" s="130" t="s">
        <v>1</v>
      </c>
      <c r="B11" s="130" t="s">
        <v>33</v>
      </c>
      <c r="C11" s="130" t="s">
        <v>36</v>
      </c>
      <c r="D11" s="130" t="s">
        <v>34</v>
      </c>
      <c r="E11" s="131" t="s">
        <v>35</v>
      </c>
    </row>
    <row r="12" spans="1:5" x14ac:dyDescent="0.25">
      <c r="A12" s="272"/>
      <c r="B12" s="272"/>
      <c r="C12" s="272"/>
      <c r="D12" s="272" t="s">
        <v>37</v>
      </c>
      <c r="E12" s="250">
        <v>2271650</v>
      </c>
    </row>
    <row r="13" spans="1:5" x14ac:dyDescent="0.25">
      <c r="A13" s="287" t="s">
        <v>116</v>
      </c>
      <c r="B13" s="287" t="s">
        <v>102</v>
      </c>
      <c r="C13" s="287" t="s">
        <v>103</v>
      </c>
      <c r="D13" s="288" t="s">
        <v>117</v>
      </c>
      <c r="E13" s="272">
        <v>4000000</v>
      </c>
    </row>
    <row r="14" spans="1:5" x14ac:dyDescent="0.25">
      <c r="A14" s="287" t="s">
        <v>116</v>
      </c>
      <c r="B14" s="287" t="s">
        <v>108</v>
      </c>
      <c r="C14" s="287" t="s">
        <v>107</v>
      </c>
      <c r="D14" s="288" t="s">
        <v>118</v>
      </c>
      <c r="E14" s="272">
        <v>1984000</v>
      </c>
    </row>
    <row r="15" spans="1:5" x14ac:dyDescent="0.25">
      <c r="A15" s="287" t="s">
        <v>116</v>
      </c>
      <c r="B15" s="287" t="s">
        <v>114</v>
      </c>
      <c r="C15" s="287" t="s">
        <v>110</v>
      </c>
      <c r="D15" s="288" t="s">
        <v>119</v>
      </c>
      <c r="E15" s="272">
        <v>705300</v>
      </c>
    </row>
    <row r="16" spans="1:5" x14ac:dyDescent="0.25">
      <c r="A16" s="287" t="s">
        <v>116</v>
      </c>
      <c r="B16" s="287" t="s">
        <v>115</v>
      </c>
      <c r="C16" s="287" t="s">
        <v>111</v>
      </c>
      <c r="D16" s="288" t="s">
        <v>120</v>
      </c>
      <c r="E16" s="272">
        <v>1400600</v>
      </c>
    </row>
    <row r="17" spans="1:5" x14ac:dyDescent="0.25">
      <c r="D17" s="247" t="s">
        <v>23</v>
      </c>
      <c r="E17" s="248">
        <f>SUM(E12:E16)</f>
        <v>10361550</v>
      </c>
    </row>
    <row r="18" spans="1:5" x14ac:dyDescent="0.25">
      <c r="D18" s="249" t="s">
        <v>38</v>
      </c>
      <c r="E18" s="250">
        <v>1250</v>
      </c>
    </row>
    <row r="21" spans="1:5" x14ac:dyDescent="0.25">
      <c r="A21" s="130" t="s">
        <v>1</v>
      </c>
      <c r="B21" s="130" t="s">
        <v>33</v>
      </c>
      <c r="C21" s="130" t="s">
        <v>36</v>
      </c>
      <c r="D21" s="130" t="s">
        <v>34</v>
      </c>
      <c r="E21" s="131" t="s">
        <v>35</v>
      </c>
    </row>
    <row r="22" spans="1:5" x14ac:dyDescent="0.25">
      <c r="A22" s="272"/>
      <c r="B22" s="272"/>
      <c r="C22" s="272"/>
      <c r="D22" s="272" t="s">
        <v>37</v>
      </c>
      <c r="E22" s="250">
        <v>10361550</v>
      </c>
    </row>
    <row r="23" spans="1:5" x14ac:dyDescent="0.25">
      <c r="A23" s="287" t="s">
        <v>134</v>
      </c>
      <c r="B23" s="287" t="s">
        <v>121</v>
      </c>
      <c r="C23" s="287" t="s">
        <v>122</v>
      </c>
      <c r="D23" s="288" t="s">
        <v>135</v>
      </c>
      <c r="E23" s="246">
        <v>-10360300</v>
      </c>
    </row>
    <row r="24" spans="1:5" x14ac:dyDescent="0.25">
      <c r="A24" s="287" t="s">
        <v>134</v>
      </c>
      <c r="B24" s="287" t="s">
        <v>125</v>
      </c>
      <c r="C24" s="287" t="s">
        <v>127</v>
      </c>
      <c r="D24" s="288" t="s">
        <v>136</v>
      </c>
      <c r="E24" s="246">
        <v>1314000</v>
      </c>
    </row>
    <row r="25" spans="1:5" x14ac:dyDescent="0.25">
      <c r="A25" s="287" t="s">
        <v>134</v>
      </c>
      <c r="B25" s="287" t="s">
        <v>126</v>
      </c>
      <c r="C25" s="287" t="s">
        <v>127</v>
      </c>
      <c r="D25" s="288" t="s">
        <v>137</v>
      </c>
      <c r="E25" s="246">
        <v>3540200</v>
      </c>
    </row>
    <row r="26" spans="1:5" x14ac:dyDescent="0.25">
      <c r="A26" s="287" t="s">
        <v>134</v>
      </c>
      <c r="B26" s="287" t="s">
        <v>130</v>
      </c>
      <c r="C26" s="287" t="s">
        <v>132</v>
      </c>
      <c r="D26" s="288" t="s">
        <v>138</v>
      </c>
      <c r="E26" s="246">
        <v>314200</v>
      </c>
    </row>
    <row r="27" spans="1:5" x14ac:dyDescent="0.25">
      <c r="A27" s="287" t="s">
        <v>134</v>
      </c>
      <c r="B27" s="287" t="s">
        <v>131</v>
      </c>
      <c r="C27" s="287" t="s">
        <v>132</v>
      </c>
      <c r="D27" s="288" t="s">
        <v>139</v>
      </c>
      <c r="E27" s="246">
        <v>800300</v>
      </c>
    </row>
    <row r="28" spans="1:5" x14ac:dyDescent="0.25">
      <c r="D28" s="247" t="s">
        <v>23</v>
      </c>
      <c r="E28" s="248">
        <f>SUM(E22:E27)</f>
        <v>5969950</v>
      </c>
    </row>
    <row r="29" spans="1:5" x14ac:dyDescent="0.25">
      <c r="D29" s="249" t="s">
        <v>38</v>
      </c>
      <c r="E29" s="250">
        <v>1250</v>
      </c>
    </row>
    <row r="32" spans="1:5" x14ac:dyDescent="0.25">
      <c r="A32" s="130" t="s">
        <v>1</v>
      </c>
      <c r="B32" s="130" t="s">
        <v>33</v>
      </c>
      <c r="C32" s="130" t="s">
        <v>36</v>
      </c>
      <c r="D32" s="130" t="s">
        <v>34</v>
      </c>
      <c r="E32" s="131" t="s">
        <v>35</v>
      </c>
    </row>
    <row r="33" spans="1:5" x14ac:dyDescent="0.25">
      <c r="A33" s="272"/>
      <c r="B33" s="272"/>
      <c r="C33" s="272"/>
      <c r="D33" s="272" t="s">
        <v>37</v>
      </c>
      <c r="E33" s="250">
        <v>5969950</v>
      </c>
    </row>
    <row r="34" spans="1:5" x14ac:dyDescent="0.25">
      <c r="A34" s="287" t="s">
        <v>164</v>
      </c>
      <c r="B34" s="287" t="s">
        <v>141</v>
      </c>
      <c r="C34" s="287" t="s">
        <v>84</v>
      </c>
      <c r="D34" s="288" t="s">
        <v>165</v>
      </c>
      <c r="E34" s="246">
        <v>510800</v>
      </c>
    </row>
    <row r="35" spans="1:5" x14ac:dyDescent="0.25">
      <c r="D35" s="247" t="s">
        <v>23</v>
      </c>
      <c r="E35" s="248">
        <f>SUM(E33:E34)</f>
        <v>6480750</v>
      </c>
    </row>
    <row r="36" spans="1:5" x14ac:dyDescent="0.25">
      <c r="D36" s="249" t="s">
        <v>38</v>
      </c>
      <c r="E36" s="250">
        <v>1250</v>
      </c>
    </row>
    <row r="39" spans="1:5" x14ac:dyDescent="0.25">
      <c r="A39" s="130" t="s">
        <v>1</v>
      </c>
      <c r="B39" s="130" t="s">
        <v>33</v>
      </c>
      <c r="C39" s="130" t="s">
        <v>36</v>
      </c>
      <c r="D39" s="130" t="s">
        <v>34</v>
      </c>
      <c r="E39" s="131" t="s">
        <v>35</v>
      </c>
    </row>
    <row r="40" spans="1:5" x14ac:dyDescent="0.25">
      <c r="A40" s="272"/>
      <c r="B40" s="272"/>
      <c r="C40" s="272"/>
      <c r="D40" s="272" t="s">
        <v>37</v>
      </c>
      <c r="E40" s="250">
        <v>6480750</v>
      </c>
    </row>
    <row r="41" spans="1:5" x14ac:dyDescent="0.25">
      <c r="A41" s="287" t="s">
        <v>168</v>
      </c>
      <c r="B41" s="287" t="s">
        <v>142</v>
      </c>
      <c r="C41" s="287" t="s">
        <v>122</v>
      </c>
      <c r="D41" s="288" t="s">
        <v>169</v>
      </c>
      <c r="E41" s="246">
        <v>-730000</v>
      </c>
    </row>
    <row r="42" spans="1:5" x14ac:dyDescent="0.25">
      <c r="A42" s="287" t="s">
        <v>168</v>
      </c>
      <c r="B42" s="287" t="s">
        <v>143</v>
      </c>
      <c r="C42" s="287" t="s">
        <v>150</v>
      </c>
      <c r="D42" s="288" t="s">
        <v>170</v>
      </c>
      <c r="E42" s="246">
        <v>-27000</v>
      </c>
    </row>
    <row r="43" spans="1:5" x14ac:dyDescent="0.25">
      <c r="A43" s="287" t="s">
        <v>168</v>
      </c>
      <c r="B43" s="287" t="s">
        <v>144</v>
      </c>
      <c r="C43" s="287" t="s">
        <v>150</v>
      </c>
      <c r="D43" s="288" t="s">
        <v>171</v>
      </c>
      <c r="E43" s="246">
        <v>-10000</v>
      </c>
    </row>
    <row r="44" spans="1:5" x14ac:dyDescent="0.25">
      <c r="A44" s="287" t="s">
        <v>168</v>
      </c>
      <c r="B44" s="287" t="s">
        <v>145</v>
      </c>
      <c r="C44" s="287" t="s">
        <v>150</v>
      </c>
      <c r="D44" s="288" t="s">
        <v>172</v>
      </c>
      <c r="E44" s="246">
        <v>-60000</v>
      </c>
    </row>
    <row r="45" spans="1:5" x14ac:dyDescent="0.25">
      <c r="A45" s="287" t="s">
        <v>168</v>
      </c>
      <c r="B45" s="287" t="s">
        <v>146</v>
      </c>
      <c r="C45" s="287" t="s">
        <v>150</v>
      </c>
      <c r="D45" s="288" t="s">
        <v>173</v>
      </c>
      <c r="E45" s="246">
        <v>-150000</v>
      </c>
    </row>
    <row r="46" spans="1:5" x14ac:dyDescent="0.25">
      <c r="A46" s="287" t="s">
        <v>168</v>
      </c>
      <c r="B46" s="287" t="s">
        <v>147</v>
      </c>
      <c r="C46" s="287" t="s">
        <v>150</v>
      </c>
      <c r="D46" s="288" t="s">
        <v>174</v>
      </c>
      <c r="E46" s="246">
        <v>-20000</v>
      </c>
    </row>
    <row r="47" spans="1:5" x14ac:dyDescent="0.25">
      <c r="A47" s="287" t="s">
        <v>168</v>
      </c>
      <c r="B47" s="287" t="s">
        <v>148</v>
      </c>
      <c r="C47" s="287" t="s">
        <v>150</v>
      </c>
      <c r="D47" s="288" t="s">
        <v>175</v>
      </c>
      <c r="E47" s="246">
        <v>-22000</v>
      </c>
    </row>
    <row r="48" spans="1:5" x14ac:dyDescent="0.25">
      <c r="A48" s="287" t="s">
        <v>168</v>
      </c>
      <c r="B48" s="287" t="s">
        <v>149</v>
      </c>
      <c r="C48" s="287" t="s">
        <v>150</v>
      </c>
      <c r="D48" s="288" t="s">
        <v>172</v>
      </c>
      <c r="E48" s="246">
        <v>-60000</v>
      </c>
    </row>
    <row r="49" spans="1:5" x14ac:dyDescent="0.25">
      <c r="A49" s="287" t="s">
        <v>168</v>
      </c>
      <c r="B49" s="287" t="s">
        <v>158</v>
      </c>
      <c r="C49" s="287" t="s">
        <v>150</v>
      </c>
      <c r="D49" s="288" t="s">
        <v>176</v>
      </c>
      <c r="E49" s="246">
        <v>-8800</v>
      </c>
    </row>
    <row r="50" spans="1:5" x14ac:dyDescent="0.25">
      <c r="A50" s="287" t="s">
        <v>168</v>
      </c>
      <c r="B50" s="287" t="s">
        <v>161</v>
      </c>
      <c r="C50" s="287" t="s">
        <v>122</v>
      </c>
      <c r="D50" s="288" t="s">
        <v>177</v>
      </c>
      <c r="E50" s="246">
        <v>730000</v>
      </c>
    </row>
    <row r="51" spans="1:5" x14ac:dyDescent="0.25">
      <c r="D51" s="247" t="s">
        <v>23</v>
      </c>
      <c r="E51" s="248">
        <f>SUM(E40:E50)</f>
        <v>6122950</v>
      </c>
    </row>
    <row r="52" spans="1:5" x14ac:dyDescent="0.25">
      <c r="D52" s="249" t="s">
        <v>38</v>
      </c>
      <c r="E52" s="250">
        <v>373450</v>
      </c>
    </row>
    <row r="55" spans="1:5" x14ac:dyDescent="0.25">
      <c r="A55" s="130" t="s">
        <v>1</v>
      </c>
      <c r="B55" s="130" t="s">
        <v>33</v>
      </c>
      <c r="C55" s="130" t="s">
        <v>36</v>
      </c>
      <c r="D55" s="130" t="s">
        <v>34</v>
      </c>
      <c r="E55" s="131" t="s">
        <v>35</v>
      </c>
    </row>
    <row r="56" spans="1:5" x14ac:dyDescent="0.25">
      <c r="A56" s="272"/>
      <c r="B56" s="272"/>
      <c r="C56" s="272"/>
      <c r="D56" s="272" t="s">
        <v>37</v>
      </c>
      <c r="E56" s="250">
        <v>6122950</v>
      </c>
    </row>
    <row r="57" spans="1:5" x14ac:dyDescent="0.25">
      <c r="A57" s="287" t="s">
        <v>188</v>
      </c>
      <c r="B57" s="287" t="s">
        <v>178</v>
      </c>
      <c r="C57" s="287" t="s">
        <v>110</v>
      </c>
      <c r="D57" s="288" t="s">
        <v>189</v>
      </c>
      <c r="E57" s="246">
        <v>513300</v>
      </c>
    </row>
    <row r="58" spans="1:5" x14ac:dyDescent="0.25">
      <c r="A58" s="287" t="s">
        <v>188</v>
      </c>
      <c r="B58" s="287" t="s">
        <v>182</v>
      </c>
      <c r="C58" s="287" t="s">
        <v>180</v>
      </c>
      <c r="D58" s="288" t="s">
        <v>190</v>
      </c>
      <c r="E58" s="246">
        <v>3218950</v>
      </c>
    </row>
    <row r="59" spans="1:5" x14ac:dyDescent="0.25">
      <c r="A59" s="287" t="s">
        <v>188</v>
      </c>
      <c r="B59" s="287" t="s">
        <v>183</v>
      </c>
      <c r="C59" s="287" t="s">
        <v>191</v>
      </c>
      <c r="D59" s="288" t="s">
        <v>192</v>
      </c>
      <c r="E59" s="246">
        <v>753400</v>
      </c>
    </row>
    <row r="60" spans="1:5" x14ac:dyDescent="0.25">
      <c r="A60" s="287" t="s">
        <v>188</v>
      </c>
      <c r="B60" s="287" t="s">
        <v>187</v>
      </c>
      <c r="C60" s="287" t="s">
        <v>180</v>
      </c>
      <c r="D60" s="288" t="s">
        <v>193</v>
      </c>
      <c r="E60" s="246">
        <v>1092000</v>
      </c>
    </row>
    <row r="61" spans="1:5" x14ac:dyDescent="0.25">
      <c r="D61" s="247" t="s">
        <v>23</v>
      </c>
      <c r="E61" s="248">
        <f>SUM(E56:E60)</f>
        <v>11700600</v>
      </c>
    </row>
    <row r="62" spans="1:5" x14ac:dyDescent="0.25">
      <c r="D62" s="249" t="s">
        <v>38</v>
      </c>
      <c r="E62" s="250">
        <v>373450</v>
      </c>
    </row>
    <row r="66" spans="1:5" x14ac:dyDescent="0.25">
      <c r="A66" s="130" t="s">
        <v>1</v>
      </c>
      <c r="B66" s="130" t="s">
        <v>33</v>
      </c>
      <c r="C66" s="130" t="s">
        <v>36</v>
      </c>
      <c r="D66" s="130" t="s">
        <v>34</v>
      </c>
      <c r="E66" s="131" t="s">
        <v>35</v>
      </c>
    </row>
    <row r="67" spans="1:5" x14ac:dyDescent="0.25">
      <c r="A67" s="272"/>
      <c r="B67" s="272"/>
      <c r="C67" s="272"/>
      <c r="D67" s="272" t="s">
        <v>37</v>
      </c>
      <c r="E67" s="250">
        <v>11700600</v>
      </c>
    </row>
    <row r="68" spans="1:5" x14ac:dyDescent="0.25">
      <c r="A68" s="287" t="s">
        <v>202</v>
      </c>
      <c r="B68" s="287" t="s">
        <v>194</v>
      </c>
      <c r="C68" s="287" t="s">
        <v>195</v>
      </c>
      <c r="D68" s="288" t="s">
        <v>203</v>
      </c>
      <c r="E68" s="246">
        <v>1316400</v>
      </c>
    </row>
    <row r="69" spans="1:5" x14ac:dyDescent="0.25">
      <c r="A69" s="287" t="s">
        <v>202</v>
      </c>
      <c r="B69" s="287" t="s">
        <v>197</v>
      </c>
      <c r="C69" s="287" t="s">
        <v>196</v>
      </c>
      <c r="D69" s="288" t="s">
        <v>204</v>
      </c>
      <c r="E69" s="246">
        <v>234700</v>
      </c>
    </row>
    <row r="70" spans="1:5" x14ac:dyDescent="0.25">
      <c r="D70" s="247" t="s">
        <v>23</v>
      </c>
      <c r="E70" s="248">
        <f>SUM(E67:E69)</f>
        <v>13251700</v>
      </c>
    </row>
    <row r="71" spans="1:5" x14ac:dyDescent="0.25">
      <c r="D71" s="249" t="s">
        <v>38</v>
      </c>
      <c r="E71" s="250">
        <v>373450</v>
      </c>
    </row>
    <row r="74" spans="1:5" x14ac:dyDescent="0.25">
      <c r="A74" s="130" t="s">
        <v>1</v>
      </c>
      <c r="B74" s="130" t="s">
        <v>33</v>
      </c>
      <c r="C74" s="130" t="s">
        <v>36</v>
      </c>
      <c r="D74" s="130" t="s">
        <v>34</v>
      </c>
      <c r="E74" s="131" t="s">
        <v>35</v>
      </c>
    </row>
    <row r="75" spans="1:5" x14ac:dyDescent="0.25">
      <c r="A75" s="272"/>
      <c r="B75" s="272"/>
      <c r="C75" s="272"/>
      <c r="D75" s="272" t="s">
        <v>37</v>
      </c>
      <c r="E75" s="250">
        <v>13251700</v>
      </c>
    </row>
    <row r="76" spans="1:5" x14ac:dyDescent="0.25">
      <c r="A76" s="287" t="s">
        <v>228</v>
      </c>
      <c r="B76" s="287" t="s">
        <v>214</v>
      </c>
      <c r="C76" s="287" t="s">
        <v>150</v>
      </c>
      <c r="D76" s="288" t="s">
        <v>229</v>
      </c>
      <c r="E76" s="246">
        <v>-80000</v>
      </c>
    </row>
    <row r="77" spans="1:5" x14ac:dyDescent="0.25">
      <c r="A77" s="287" t="s">
        <v>228</v>
      </c>
      <c r="B77" s="287" t="s">
        <v>215</v>
      </c>
      <c r="C77" s="287" t="s">
        <v>150</v>
      </c>
      <c r="D77" s="288" t="s">
        <v>230</v>
      </c>
      <c r="E77" s="246">
        <v>-66100</v>
      </c>
    </row>
    <row r="78" spans="1:5" x14ac:dyDescent="0.25">
      <c r="A78" s="287" t="s">
        <v>228</v>
      </c>
      <c r="B78" s="287" t="s">
        <v>216</v>
      </c>
      <c r="C78" s="287" t="s">
        <v>150</v>
      </c>
      <c r="D78" s="288" t="s">
        <v>231</v>
      </c>
      <c r="E78" s="246">
        <v>-140000</v>
      </c>
    </row>
    <row r="79" spans="1:5" x14ac:dyDescent="0.25">
      <c r="A79" s="287" t="s">
        <v>228</v>
      </c>
      <c r="B79" s="287" t="s">
        <v>217</v>
      </c>
      <c r="C79" s="287" t="s">
        <v>150</v>
      </c>
      <c r="D79" s="288" t="s">
        <v>232</v>
      </c>
      <c r="E79" s="246">
        <v>-25000</v>
      </c>
    </row>
    <row r="80" spans="1:5" x14ac:dyDescent="0.25">
      <c r="A80" s="287" t="s">
        <v>228</v>
      </c>
      <c r="B80" s="287" t="s">
        <v>218</v>
      </c>
      <c r="C80" s="287" t="s">
        <v>150</v>
      </c>
      <c r="D80" s="288" t="s">
        <v>233</v>
      </c>
      <c r="E80" s="246">
        <v>-50000</v>
      </c>
    </row>
    <row r="81" spans="1:5" x14ac:dyDescent="0.25">
      <c r="A81" s="287" t="s">
        <v>228</v>
      </c>
      <c r="B81" s="287" t="s">
        <v>219</v>
      </c>
      <c r="C81" s="287" t="s">
        <v>150</v>
      </c>
      <c r="D81" s="288" t="s">
        <v>234</v>
      </c>
      <c r="E81" s="246">
        <v>-2500</v>
      </c>
    </row>
    <row r="82" spans="1:5" x14ac:dyDescent="0.25">
      <c r="A82" s="287" t="s">
        <v>228</v>
      </c>
      <c r="B82" s="287" t="s">
        <v>220</v>
      </c>
      <c r="C82" s="287" t="s">
        <v>150</v>
      </c>
      <c r="D82" s="288" t="s">
        <v>235</v>
      </c>
      <c r="E82" s="246">
        <v>-15000</v>
      </c>
    </row>
    <row r="83" spans="1:5" x14ac:dyDescent="0.25">
      <c r="A83" s="287" t="s">
        <v>228</v>
      </c>
      <c r="B83" s="287" t="s">
        <v>223</v>
      </c>
      <c r="C83" s="287" t="s">
        <v>122</v>
      </c>
      <c r="D83" s="288" t="s">
        <v>236</v>
      </c>
      <c r="E83" s="246">
        <v>-568000</v>
      </c>
    </row>
    <row r="84" spans="1:5" x14ac:dyDescent="0.25">
      <c r="A84" s="287" t="s">
        <v>228</v>
      </c>
      <c r="B84" s="287" t="s">
        <v>224</v>
      </c>
      <c r="C84" s="287" t="s">
        <v>122</v>
      </c>
      <c r="D84" s="288" t="s">
        <v>237</v>
      </c>
      <c r="E84" s="246">
        <v>-3218950</v>
      </c>
    </row>
    <row r="85" spans="1:5" x14ac:dyDescent="0.25">
      <c r="A85" s="287" t="s">
        <v>228</v>
      </c>
      <c r="B85" s="287" t="s">
        <v>227</v>
      </c>
      <c r="C85" s="287" t="s">
        <v>122</v>
      </c>
      <c r="D85" s="288" t="s">
        <v>238</v>
      </c>
      <c r="E85" s="246">
        <v>-1333800</v>
      </c>
    </row>
    <row r="86" spans="1:5" x14ac:dyDescent="0.25">
      <c r="A86" s="287" t="s">
        <v>228</v>
      </c>
      <c r="B86" s="287" t="s">
        <v>212</v>
      </c>
      <c r="C86" s="287" t="s">
        <v>180</v>
      </c>
      <c r="D86" s="288" t="s">
        <v>239</v>
      </c>
      <c r="E86" s="246">
        <v>1333800</v>
      </c>
    </row>
    <row r="87" spans="1:5" x14ac:dyDescent="0.25">
      <c r="A87" s="287" t="s">
        <v>228</v>
      </c>
      <c r="B87" s="287" t="s">
        <v>213</v>
      </c>
      <c r="C87" s="287" t="s">
        <v>122</v>
      </c>
      <c r="D87" s="288" t="s">
        <v>240</v>
      </c>
      <c r="E87" s="246">
        <v>568000</v>
      </c>
    </row>
    <row r="88" spans="1:5" x14ac:dyDescent="0.25">
      <c r="D88" s="247" t="s">
        <v>23</v>
      </c>
      <c r="E88" s="248">
        <f>SUM(E75:E87)</f>
        <v>9654150</v>
      </c>
    </row>
    <row r="89" spans="1:5" x14ac:dyDescent="0.25">
      <c r="D89" s="249" t="s">
        <v>38</v>
      </c>
      <c r="E89" s="250">
        <v>562850</v>
      </c>
    </row>
    <row r="91" spans="1:5" x14ac:dyDescent="0.25">
      <c r="A91" s="130" t="s">
        <v>1</v>
      </c>
      <c r="B91" s="130" t="s">
        <v>33</v>
      </c>
      <c r="C91" s="130" t="s">
        <v>36</v>
      </c>
      <c r="D91" s="130" t="s">
        <v>34</v>
      </c>
      <c r="E91" s="131" t="s">
        <v>35</v>
      </c>
    </row>
    <row r="92" spans="1:5" x14ac:dyDescent="0.25">
      <c r="A92" s="272"/>
      <c r="B92" s="272"/>
      <c r="C92" s="272"/>
      <c r="D92" s="272" t="s">
        <v>37</v>
      </c>
      <c r="E92" s="250">
        <v>9654150</v>
      </c>
    </row>
    <row r="93" spans="1:5" x14ac:dyDescent="0.25">
      <c r="A93" s="287" t="s">
        <v>247</v>
      </c>
      <c r="B93" s="287" t="s">
        <v>245</v>
      </c>
      <c r="C93" s="287" t="s">
        <v>122</v>
      </c>
      <c r="D93" s="288" t="s">
        <v>248</v>
      </c>
      <c r="E93" s="246">
        <v>-9091300</v>
      </c>
    </row>
    <row r="94" spans="1:5" x14ac:dyDescent="0.25">
      <c r="A94" s="287" t="s">
        <v>247</v>
      </c>
      <c r="B94" s="287" t="s">
        <v>243</v>
      </c>
      <c r="C94" s="287" t="s">
        <v>127</v>
      </c>
      <c r="D94" s="288" t="s">
        <v>249</v>
      </c>
      <c r="E94" s="246">
        <v>2642400</v>
      </c>
    </row>
    <row r="95" spans="1:5" x14ac:dyDescent="0.25">
      <c r="D95" s="247" t="s">
        <v>23</v>
      </c>
      <c r="E95" s="248">
        <f>SUM(E92:E94)</f>
        <v>3205250</v>
      </c>
    </row>
    <row r="96" spans="1:5" x14ac:dyDescent="0.25">
      <c r="D96" s="249" t="s">
        <v>38</v>
      </c>
      <c r="E96" s="250">
        <v>562850</v>
      </c>
    </row>
    <row r="99" spans="1:5" x14ac:dyDescent="0.25">
      <c r="A99" s="130" t="s">
        <v>1</v>
      </c>
      <c r="B99" s="130" t="s">
        <v>33</v>
      </c>
      <c r="C99" s="130" t="s">
        <v>36</v>
      </c>
      <c r="D99" s="130" t="s">
        <v>34</v>
      </c>
      <c r="E99" s="131" t="s">
        <v>35</v>
      </c>
    </row>
    <row r="100" spans="1:5" x14ac:dyDescent="0.25">
      <c r="A100" s="272"/>
      <c r="B100" s="272"/>
      <c r="C100" s="272"/>
      <c r="D100" s="272" t="s">
        <v>37</v>
      </c>
      <c r="E100" s="250">
        <v>3205250</v>
      </c>
    </row>
    <row r="101" spans="1:5" x14ac:dyDescent="0.25">
      <c r="A101" s="287" t="s">
        <v>263</v>
      </c>
      <c r="B101" s="287" t="s">
        <v>251</v>
      </c>
      <c r="C101" s="287" t="s">
        <v>250</v>
      </c>
      <c r="D101" s="288" t="s">
        <v>260</v>
      </c>
      <c r="E101" s="246">
        <v>607200</v>
      </c>
    </row>
    <row r="102" spans="1:5" x14ac:dyDescent="0.25">
      <c r="A102" s="287" t="s">
        <v>263</v>
      </c>
      <c r="B102" s="287" t="s">
        <v>252</v>
      </c>
      <c r="C102" s="287" t="s">
        <v>254</v>
      </c>
      <c r="D102" s="288" t="s">
        <v>261</v>
      </c>
      <c r="E102" s="246">
        <v>766500</v>
      </c>
    </row>
    <row r="103" spans="1:5" x14ac:dyDescent="0.25">
      <c r="D103" s="247" t="s">
        <v>23</v>
      </c>
      <c r="E103" s="248">
        <f>SUM(E100:E102)</f>
        <v>4578950</v>
      </c>
    </row>
    <row r="104" spans="1:5" x14ac:dyDescent="0.25">
      <c r="D104" s="249" t="s">
        <v>38</v>
      </c>
      <c r="E104" s="250">
        <v>562850</v>
      </c>
    </row>
    <row r="107" spans="1:5" x14ac:dyDescent="0.25">
      <c r="A107" s="130" t="s">
        <v>1</v>
      </c>
      <c r="B107" s="130" t="s">
        <v>33</v>
      </c>
      <c r="C107" s="130" t="s">
        <v>36</v>
      </c>
      <c r="D107" s="130" t="s">
        <v>34</v>
      </c>
      <c r="E107" s="131" t="s">
        <v>35</v>
      </c>
    </row>
    <row r="108" spans="1:5" x14ac:dyDescent="0.25">
      <c r="A108" s="272"/>
      <c r="B108" s="272"/>
      <c r="C108" s="272"/>
      <c r="D108" s="272" t="s">
        <v>37</v>
      </c>
      <c r="E108" s="250">
        <v>4578950</v>
      </c>
    </row>
    <row r="109" spans="1:5" x14ac:dyDescent="0.25">
      <c r="A109" s="287" t="s">
        <v>259</v>
      </c>
      <c r="B109" s="287" t="s">
        <v>269</v>
      </c>
      <c r="C109" s="287" t="s">
        <v>150</v>
      </c>
      <c r="D109" s="288" t="s">
        <v>282</v>
      </c>
      <c r="E109" s="246">
        <v>-50000</v>
      </c>
    </row>
    <row r="110" spans="1:5" x14ac:dyDescent="0.25">
      <c r="A110" s="287" t="s">
        <v>259</v>
      </c>
      <c r="B110" s="287" t="s">
        <v>270</v>
      </c>
      <c r="C110" s="287" t="s">
        <v>150</v>
      </c>
      <c r="D110" s="288" t="s">
        <v>283</v>
      </c>
      <c r="E110" s="246">
        <v>-20900</v>
      </c>
    </row>
    <row r="111" spans="1:5" x14ac:dyDescent="0.25">
      <c r="A111" s="287" t="s">
        <v>259</v>
      </c>
      <c r="B111" s="287" t="s">
        <v>271</v>
      </c>
      <c r="C111" s="287" t="s">
        <v>150</v>
      </c>
      <c r="D111" s="288" t="s">
        <v>284</v>
      </c>
      <c r="E111" s="246">
        <v>-90000</v>
      </c>
    </row>
    <row r="112" spans="1:5" x14ac:dyDescent="0.25">
      <c r="A112" s="287" t="s">
        <v>259</v>
      </c>
      <c r="B112" s="287" t="s">
        <v>272</v>
      </c>
      <c r="C112" s="287" t="s">
        <v>150</v>
      </c>
      <c r="D112" s="288" t="s">
        <v>285</v>
      </c>
      <c r="E112" s="246">
        <v>-48000</v>
      </c>
    </row>
    <row r="113" spans="1:5" x14ac:dyDescent="0.25">
      <c r="A113" s="287" t="s">
        <v>259</v>
      </c>
      <c r="B113" s="287" t="s">
        <v>273</v>
      </c>
      <c r="C113" s="287" t="s">
        <v>150</v>
      </c>
      <c r="D113" s="288" t="s">
        <v>286</v>
      </c>
      <c r="E113" s="246">
        <v>-130000</v>
      </c>
    </row>
    <row r="114" spans="1:5" x14ac:dyDescent="0.25">
      <c r="A114" s="287" t="s">
        <v>259</v>
      </c>
      <c r="B114" s="287" t="s">
        <v>274</v>
      </c>
      <c r="C114" s="287" t="s">
        <v>150</v>
      </c>
      <c r="D114" s="288" t="s">
        <v>287</v>
      </c>
      <c r="E114" s="246">
        <v>-15000</v>
      </c>
    </row>
    <row r="115" spans="1:5" x14ac:dyDescent="0.25">
      <c r="A115" s="287" t="s">
        <v>259</v>
      </c>
      <c r="B115" s="287" t="s">
        <v>275</v>
      </c>
      <c r="C115" s="287" t="s">
        <v>150</v>
      </c>
      <c r="D115" s="288" t="s">
        <v>288</v>
      </c>
      <c r="E115" s="246">
        <v>-25000</v>
      </c>
    </row>
    <row r="116" spans="1:5" x14ac:dyDescent="0.25">
      <c r="A116" s="287" t="s">
        <v>259</v>
      </c>
      <c r="B116" s="287" t="s">
        <v>276</v>
      </c>
      <c r="C116" s="287" t="s">
        <v>150</v>
      </c>
      <c r="D116" s="288" t="s">
        <v>289</v>
      </c>
      <c r="E116" s="246">
        <v>-30000</v>
      </c>
    </row>
    <row r="117" spans="1:5" x14ac:dyDescent="0.25">
      <c r="A117" s="287" t="s">
        <v>259</v>
      </c>
      <c r="B117" s="287" t="s">
        <v>281</v>
      </c>
      <c r="C117" s="287" t="s">
        <v>150</v>
      </c>
      <c r="D117" s="288" t="s">
        <v>290</v>
      </c>
      <c r="E117" s="246">
        <v>-100000</v>
      </c>
    </row>
    <row r="118" spans="1:5" x14ac:dyDescent="0.25">
      <c r="A118" s="287" t="s">
        <v>259</v>
      </c>
      <c r="B118" s="287" t="s">
        <v>256</v>
      </c>
      <c r="C118" s="287" t="s">
        <v>257</v>
      </c>
      <c r="D118" s="288" t="s">
        <v>262</v>
      </c>
      <c r="E118" s="246">
        <v>903900</v>
      </c>
    </row>
    <row r="119" spans="1:5" x14ac:dyDescent="0.25">
      <c r="D119" s="247" t="s">
        <v>23</v>
      </c>
      <c r="E119" s="248">
        <f>SUM(E108:E118)</f>
        <v>4973950</v>
      </c>
    </row>
    <row r="120" spans="1:5" x14ac:dyDescent="0.25">
      <c r="D120" s="249" t="s">
        <v>38</v>
      </c>
      <c r="E120" s="250">
        <v>53950</v>
      </c>
    </row>
    <row r="122" spans="1:5" x14ac:dyDescent="0.25">
      <c r="A122" s="130" t="s">
        <v>1</v>
      </c>
      <c r="B122" s="130" t="s">
        <v>33</v>
      </c>
      <c r="C122" s="130" t="s">
        <v>36</v>
      </c>
      <c r="D122" s="130" t="s">
        <v>34</v>
      </c>
      <c r="E122" s="131" t="s">
        <v>35</v>
      </c>
    </row>
    <row r="123" spans="1:5" x14ac:dyDescent="0.25">
      <c r="A123" s="272"/>
      <c r="B123" s="272"/>
      <c r="C123" s="272"/>
      <c r="D123" s="272" t="s">
        <v>37</v>
      </c>
      <c r="E123" s="250">
        <v>4973950</v>
      </c>
    </row>
    <row r="124" spans="1:5" x14ac:dyDescent="0.25">
      <c r="A124" s="287" t="s">
        <v>299</v>
      </c>
      <c r="B124" s="287" t="s">
        <v>295</v>
      </c>
      <c r="C124" s="287" t="s">
        <v>300</v>
      </c>
      <c r="D124" s="288" t="s">
        <v>301</v>
      </c>
      <c r="E124" s="246">
        <v>-31387</v>
      </c>
    </row>
    <row r="125" spans="1:5" x14ac:dyDescent="0.25">
      <c r="A125" s="287" t="s">
        <v>299</v>
      </c>
      <c r="B125" s="287" t="s">
        <v>297</v>
      </c>
      <c r="C125" s="287" t="s">
        <v>302</v>
      </c>
      <c r="D125" s="288" t="s">
        <v>303</v>
      </c>
      <c r="E125" s="246">
        <v>-342648</v>
      </c>
    </row>
    <row r="126" spans="1:5" x14ac:dyDescent="0.25">
      <c r="A126" s="287" t="s">
        <v>299</v>
      </c>
      <c r="B126" s="287" t="s">
        <v>293</v>
      </c>
      <c r="C126" s="287" t="s">
        <v>304</v>
      </c>
      <c r="D126" s="288" t="s">
        <v>301</v>
      </c>
      <c r="E126" s="246">
        <v>31387</v>
      </c>
    </row>
    <row r="127" spans="1:5" x14ac:dyDescent="0.25">
      <c r="A127" s="287" t="s">
        <v>299</v>
      </c>
      <c r="B127" s="287" t="s">
        <v>294</v>
      </c>
      <c r="C127" s="287" t="s">
        <v>305</v>
      </c>
      <c r="D127" s="288" t="s">
        <v>303</v>
      </c>
      <c r="E127" s="246">
        <v>342648</v>
      </c>
    </row>
    <row r="128" spans="1:5" x14ac:dyDescent="0.25">
      <c r="D128" s="247" t="s">
        <v>23</v>
      </c>
      <c r="E128" s="248">
        <f>SUM(E123:E127)</f>
        <v>4973950</v>
      </c>
    </row>
    <row r="129" spans="1:5" x14ac:dyDescent="0.25">
      <c r="D129" s="249" t="s">
        <v>38</v>
      </c>
      <c r="E129" s="250">
        <v>53950</v>
      </c>
    </row>
    <row r="132" spans="1:5" x14ac:dyDescent="0.25">
      <c r="A132" s="130" t="s">
        <v>1</v>
      </c>
      <c r="B132" s="130" t="s">
        <v>33</v>
      </c>
      <c r="C132" s="130" t="s">
        <v>36</v>
      </c>
      <c r="D132" s="130" t="s">
        <v>34</v>
      </c>
      <c r="E132" s="131" t="s">
        <v>35</v>
      </c>
    </row>
    <row r="133" spans="1:5" x14ac:dyDescent="0.25">
      <c r="A133" s="272"/>
      <c r="B133" s="272"/>
      <c r="C133" s="272"/>
      <c r="D133" s="272" t="s">
        <v>37</v>
      </c>
      <c r="E133" s="250">
        <v>4973950</v>
      </c>
    </row>
    <row r="134" spans="1:5" x14ac:dyDescent="0.25">
      <c r="A134" s="287" t="s">
        <v>100</v>
      </c>
      <c r="B134" s="287" t="s">
        <v>307</v>
      </c>
      <c r="C134" s="287" t="s">
        <v>150</v>
      </c>
      <c r="D134" s="288" t="s">
        <v>310</v>
      </c>
      <c r="E134" s="246">
        <v>-2159460</v>
      </c>
    </row>
    <row r="135" spans="1:5" x14ac:dyDescent="0.25">
      <c r="A135" s="287" t="s">
        <v>100</v>
      </c>
      <c r="B135" s="287" t="s">
        <v>306</v>
      </c>
      <c r="C135" s="287" t="s">
        <v>150</v>
      </c>
      <c r="D135" s="288" t="s">
        <v>310</v>
      </c>
      <c r="E135" s="246">
        <v>2159460</v>
      </c>
    </row>
    <row r="136" spans="1:5" x14ac:dyDescent="0.25">
      <c r="D136" s="247" t="s">
        <v>23</v>
      </c>
      <c r="E136" s="248">
        <f>SUM(E133:E135)</f>
        <v>4973950</v>
      </c>
    </row>
    <row r="137" spans="1:5" x14ac:dyDescent="0.25">
      <c r="D137" s="249" t="s">
        <v>38</v>
      </c>
      <c r="E137" s="250">
        <v>53950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176"/>
  <sheetViews>
    <sheetView tabSelected="1" zoomScale="130" zoomScaleNormal="130" workbookViewId="0">
      <pane xSplit="2" ySplit="3" topLeftCell="D25" activePane="bottomRight" state="frozen"/>
      <selection pane="topRight" activeCell="C1" sqref="C1"/>
      <selection pane="bottomLeft" activeCell="A4" sqref="A4"/>
      <selection pane="bottomRight" activeCell="J33" sqref="J33"/>
    </sheetView>
  </sheetViews>
  <sheetFormatPr defaultColWidth="24.85546875" defaultRowHeight="15" x14ac:dyDescent="0.25"/>
  <cols>
    <col min="1" max="1" width="13.42578125" style="123" customWidth="1"/>
    <col min="2" max="2" width="24.85546875" style="121" customWidth="1"/>
    <col min="3" max="3" width="24.140625" style="121" customWidth="1"/>
    <col min="4" max="4" width="46.7109375" style="121" customWidth="1"/>
    <col min="5" max="5" width="9" style="121" customWidth="1"/>
    <col min="6" max="6" width="7.42578125" style="121" customWidth="1"/>
    <col min="7" max="7" width="8.7109375" style="121" customWidth="1"/>
    <col min="8" max="8" width="13.85546875" style="124" customWidth="1"/>
    <col min="9" max="9" width="5" style="122" customWidth="1"/>
    <col min="10" max="10" width="9.85546875" style="122" customWidth="1"/>
    <col min="11" max="11" width="14.28515625" style="122" customWidth="1"/>
    <col min="12" max="12" width="9.28515625" style="122" customWidth="1"/>
    <col min="13" max="13" width="23.7109375" style="122" customWidth="1"/>
    <col min="14" max="14" width="16" style="145" customWidth="1"/>
    <col min="15" max="15" width="19.140625" style="122" customWidth="1"/>
    <col min="16" max="16" width="10" style="121" customWidth="1"/>
    <col min="17" max="17" width="36.42578125" style="122" customWidth="1"/>
    <col min="18" max="16384" width="24.85546875" style="121"/>
  </cols>
  <sheetData>
    <row r="1" spans="1:17" ht="15" customHeight="1" x14ac:dyDescent="0.25">
      <c r="A1" s="319"/>
      <c r="B1" s="319"/>
      <c r="C1" s="319"/>
      <c r="D1" s="319"/>
      <c r="E1" s="93"/>
      <c r="F1" s="93"/>
      <c r="G1" s="94"/>
      <c r="H1" s="95"/>
      <c r="I1" s="96"/>
      <c r="J1" s="96"/>
      <c r="K1" s="96"/>
      <c r="L1" s="96"/>
      <c r="M1" s="96"/>
      <c r="N1" s="252"/>
      <c r="O1" s="96"/>
      <c r="P1" s="94"/>
    </row>
    <row r="2" spans="1:17" s="262" customFormat="1" ht="15" customHeight="1" x14ac:dyDescent="0.25">
      <c r="A2" s="320" t="s">
        <v>32</v>
      </c>
      <c r="B2" s="322" t="s">
        <v>18</v>
      </c>
      <c r="C2" s="322" t="s">
        <v>19</v>
      </c>
      <c r="D2" s="322" t="s">
        <v>291</v>
      </c>
      <c r="E2" s="311"/>
      <c r="F2" s="311" t="s">
        <v>20</v>
      </c>
      <c r="G2" s="313" t="s">
        <v>21</v>
      </c>
      <c r="H2" s="314"/>
      <c r="I2" s="314"/>
      <c r="J2" s="315"/>
      <c r="K2" s="316" t="s">
        <v>22</v>
      </c>
      <c r="L2" s="317"/>
      <c r="M2" s="317"/>
      <c r="N2" s="318"/>
      <c r="O2" s="313" t="s">
        <v>23</v>
      </c>
      <c r="P2" s="314"/>
      <c r="Q2" s="261" t="s">
        <v>24</v>
      </c>
    </row>
    <row r="3" spans="1:17" s="262" customFormat="1" ht="13.5" customHeight="1" x14ac:dyDescent="0.25">
      <c r="A3" s="321"/>
      <c r="B3" s="323"/>
      <c r="C3" s="323"/>
      <c r="D3" s="323"/>
      <c r="E3" s="312"/>
      <c r="F3" s="312"/>
      <c r="G3" s="263" t="s">
        <v>25</v>
      </c>
      <c r="H3" s="264" t="s">
        <v>26</v>
      </c>
      <c r="I3" s="265" t="s">
        <v>27</v>
      </c>
      <c r="J3" s="265" t="s">
        <v>28</v>
      </c>
      <c r="K3" s="266" t="s">
        <v>26</v>
      </c>
      <c r="L3" s="266" t="s">
        <v>27</v>
      </c>
      <c r="M3" s="266" t="s">
        <v>29</v>
      </c>
      <c r="N3" s="267" t="s">
        <v>30</v>
      </c>
      <c r="O3" s="267" t="s">
        <v>16</v>
      </c>
      <c r="P3" s="260" t="s">
        <v>31</v>
      </c>
      <c r="Q3" s="268" t="s">
        <v>6</v>
      </c>
    </row>
    <row r="4" spans="1:17" ht="14.25" customHeight="1" x14ac:dyDescent="0.25">
      <c r="A4" s="256">
        <v>45691</v>
      </c>
      <c r="B4" s="254"/>
      <c r="C4" s="97"/>
      <c r="D4" s="251" t="s">
        <v>77</v>
      </c>
      <c r="E4" s="98"/>
      <c r="F4" s="98"/>
      <c r="G4" s="99"/>
      <c r="H4" s="149">
        <v>1414250</v>
      </c>
      <c r="I4" s="150"/>
      <c r="J4" s="151"/>
      <c r="K4" s="151"/>
      <c r="L4" s="100"/>
      <c r="M4" s="100"/>
      <c r="N4" s="151"/>
      <c r="O4" s="100">
        <f>H4</f>
        <v>1414250</v>
      </c>
      <c r="P4" s="126">
        <f>I4-L4-N4</f>
        <v>0</v>
      </c>
      <c r="Q4" s="102"/>
    </row>
    <row r="5" spans="1:17" s="147" customFormat="1" ht="13.5" customHeight="1" x14ac:dyDescent="0.25">
      <c r="A5" s="256">
        <v>45691</v>
      </c>
      <c r="B5" s="253" t="s">
        <v>82</v>
      </c>
      <c r="C5" s="255" t="s">
        <v>84</v>
      </c>
      <c r="D5" s="255" t="s">
        <v>85</v>
      </c>
      <c r="E5" s="269" t="s">
        <v>78</v>
      </c>
      <c r="F5" s="271"/>
      <c r="G5" s="269" t="s">
        <v>80</v>
      </c>
      <c r="H5" s="149">
        <v>77200</v>
      </c>
      <c r="I5" s="150"/>
      <c r="J5" s="151"/>
      <c r="K5" s="151"/>
      <c r="L5" s="151"/>
      <c r="M5" s="151"/>
      <c r="N5" s="151"/>
      <c r="O5" s="151">
        <f>O4+H5-K5-M5</f>
        <v>1491450</v>
      </c>
      <c r="P5" s="152">
        <f t="shared" ref="P5:P7" si="0">I5-L5-N5</f>
        <v>0</v>
      </c>
      <c r="Q5" s="142"/>
    </row>
    <row r="6" spans="1:17" s="147" customFormat="1" ht="13.5" customHeight="1" x14ac:dyDescent="0.25">
      <c r="A6" s="256">
        <v>45691</v>
      </c>
      <c r="B6" s="253" t="s">
        <v>83</v>
      </c>
      <c r="C6" s="255" t="s">
        <v>84</v>
      </c>
      <c r="D6" s="255" t="s">
        <v>86</v>
      </c>
      <c r="E6" s="269" t="s">
        <v>78</v>
      </c>
      <c r="F6" s="271"/>
      <c r="G6" s="269" t="s">
        <v>79</v>
      </c>
      <c r="H6" s="149">
        <v>780200</v>
      </c>
      <c r="I6" s="150"/>
      <c r="J6" s="151"/>
      <c r="K6" s="151"/>
      <c r="L6" s="151"/>
      <c r="M6" s="149"/>
      <c r="N6" s="151"/>
      <c r="O6" s="151">
        <f t="shared" ref="O6" si="1">O5+H6-K6-M6</f>
        <v>2271650</v>
      </c>
      <c r="P6" s="152">
        <f t="shared" si="0"/>
        <v>0</v>
      </c>
      <c r="Q6" s="142"/>
    </row>
    <row r="7" spans="1:17" s="147" customFormat="1" ht="13.5" customHeight="1" x14ac:dyDescent="0.25">
      <c r="A7" s="276">
        <v>45692</v>
      </c>
      <c r="B7" s="253" t="s">
        <v>102</v>
      </c>
      <c r="C7" s="101" t="s">
        <v>103</v>
      </c>
      <c r="D7" s="101" t="s">
        <v>104</v>
      </c>
      <c r="E7" s="269" t="s">
        <v>105</v>
      </c>
      <c r="F7" s="269"/>
      <c r="G7" s="269" t="s">
        <v>106</v>
      </c>
      <c r="H7" s="149">
        <v>4000000</v>
      </c>
      <c r="I7" s="150"/>
      <c r="J7" s="151"/>
      <c r="K7" s="151"/>
      <c r="L7" s="151"/>
      <c r="M7" s="151"/>
      <c r="N7" s="151"/>
      <c r="O7" s="151">
        <f t="shared" ref="O7" si="2">O6+H7-K7-M7</f>
        <v>6271650</v>
      </c>
      <c r="P7" s="152">
        <f t="shared" si="0"/>
        <v>0</v>
      </c>
      <c r="Q7" s="142"/>
    </row>
    <row r="8" spans="1:17" s="147" customFormat="1" ht="13.5" customHeight="1" x14ac:dyDescent="0.25">
      <c r="A8" s="276">
        <v>45692</v>
      </c>
      <c r="B8" s="253" t="s">
        <v>108</v>
      </c>
      <c r="C8" s="255" t="s">
        <v>107</v>
      </c>
      <c r="D8" s="255" t="s">
        <v>109</v>
      </c>
      <c r="E8" s="277" t="s">
        <v>78</v>
      </c>
      <c r="F8" s="278"/>
      <c r="G8" s="269" t="s">
        <v>79</v>
      </c>
      <c r="H8" s="149">
        <v>1984000</v>
      </c>
      <c r="I8" s="150"/>
      <c r="J8" s="151"/>
      <c r="K8" s="151"/>
      <c r="L8" s="151"/>
      <c r="M8" s="151"/>
      <c r="N8" s="151"/>
      <c r="O8" s="151">
        <f>O7+H8-K8-M8</f>
        <v>8255650</v>
      </c>
      <c r="P8" s="152">
        <f t="shared" ref="P8:P9" si="3">I8-L8-N8</f>
        <v>0</v>
      </c>
      <c r="Q8" s="142"/>
    </row>
    <row r="9" spans="1:17" s="147" customFormat="1" x14ac:dyDescent="0.25">
      <c r="A9" s="276">
        <v>45692</v>
      </c>
      <c r="B9" s="253" t="s">
        <v>114</v>
      </c>
      <c r="C9" s="255" t="s">
        <v>110</v>
      </c>
      <c r="D9" s="255" t="s">
        <v>112</v>
      </c>
      <c r="E9" s="269" t="s">
        <v>78</v>
      </c>
      <c r="F9" s="271"/>
      <c r="G9" s="269" t="s">
        <v>79</v>
      </c>
      <c r="H9" s="143">
        <v>705300</v>
      </c>
      <c r="I9" s="142"/>
      <c r="J9" s="142"/>
      <c r="K9" s="142"/>
      <c r="L9" s="142"/>
      <c r="M9" s="142"/>
      <c r="N9" s="142"/>
      <c r="O9" s="151">
        <f>O8+H9-K9-M9</f>
        <v>8960950</v>
      </c>
      <c r="P9" s="152">
        <f t="shared" si="3"/>
        <v>0</v>
      </c>
      <c r="Q9" s="142"/>
    </row>
    <row r="10" spans="1:17" x14ac:dyDescent="0.25">
      <c r="A10" s="276">
        <v>45692</v>
      </c>
      <c r="B10" s="253" t="s">
        <v>115</v>
      </c>
      <c r="C10" s="279" t="s">
        <v>111</v>
      </c>
      <c r="D10" s="255" t="s">
        <v>113</v>
      </c>
      <c r="E10" s="277" t="s">
        <v>78</v>
      </c>
      <c r="F10" s="277"/>
      <c r="G10" s="277" t="s">
        <v>79</v>
      </c>
      <c r="H10" s="143">
        <v>1400600</v>
      </c>
      <c r="I10" s="142"/>
      <c r="J10" s="144"/>
      <c r="K10" s="142"/>
      <c r="L10" s="142"/>
      <c r="M10" s="149"/>
      <c r="N10" s="144"/>
      <c r="O10" s="151">
        <f t="shared" ref="O10:O12" si="4">O9+H10-K10-M10</f>
        <v>10361550</v>
      </c>
      <c r="P10" s="152">
        <f t="shared" ref="P10:P12" si="5">I10-L10-N10</f>
        <v>0</v>
      </c>
      <c r="Q10" s="102"/>
    </row>
    <row r="11" spans="1:17" x14ac:dyDescent="0.25">
      <c r="A11" s="276">
        <v>45693</v>
      </c>
      <c r="B11" s="253" t="s">
        <v>125</v>
      </c>
      <c r="C11" s="279" t="s">
        <v>127</v>
      </c>
      <c r="D11" s="255" t="s">
        <v>128</v>
      </c>
      <c r="E11" s="277" t="s">
        <v>78</v>
      </c>
      <c r="F11" s="277"/>
      <c r="G11" s="277" t="s">
        <v>79</v>
      </c>
      <c r="H11" s="143">
        <v>1314000</v>
      </c>
      <c r="I11" s="142"/>
      <c r="J11" s="144"/>
      <c r="K11" s="142"/>
      <c r="L11" s="142"/>
      <c r="M11" s="149"/>
      <c r="N11" s="144"/>
      <c r="O11" s="151">
        <f t="shared" si="4"/>
        <v>11675550</v>
      </c>
      <c r="P11" s="152">
        <f t="shared" si="5"/>
        <v>0</v>
      </c>
      <c r="Q11" s="102"/>
    </row>
    <row r="12" spans="1:17" x14ac:dyDescent="0.25">
      <c r="A12" s="276">
        <v>45693</v>
      </c>
      <c r="B12" s="253" t="s">
        <v>126</v>
      </c>
      <c r="C12" s="279" t="s">
        <v>127</v>
      </c>
      <c r="D12" s="255" t="s">
        <v>129</v>
      </c>
      <c r="E12" s="277" t="s">
        <v>78</v>
      </c>
      <c r="F12" s="277"/>
      <c r="G12" s="277" t="s">
        <v>79</v>
      </c>
      <c r="H12" s="143">
        <v>3540200</v>
      </c>
      <c r="I12" s="142"/>
      <c r="J12" s="144"/>
      <c r="K12" s="142"/>
      <c r="L12" s="142"/>
      <c r="M12" s="149"/>
      <c r="N12" s="144"/>
      <c r="O12" s="151">
        <f t="shared" si="4"/>
        <v>15215750</v>
      </c>
      <c r="P12" s="152">
        <f t="shared" si="5"/>
        <v>0</v>
      </c>
      <c r="Q12" s="102"/>
    </row>
    <row r="13" spans="1:17" x14ac:dyDescent="0.25">
      <c r="A13" s="276">
        <v>45693</v>
      </c>
      <c r="B13" s="253" t="s">
        <v>130</v>
      </c>
      <c r="C13" s="279" t="s">
        <v>132</v>
      </c>
      <c r="D13" s="255" t="s">
        <v>140</v>
      </c>
      <c r="E13" s="277" t="s">
        <v>78</v>
      </c>
      <c r="F13" s="277"/>
      <c r="G13" s="277" t="s">
        <v>79</v>
      </c>
      <c r="H13" s="143">
        <v>314200</v>
      </c>
      <c r="I13" s="142"/>
      <c r="J13" s="144"/>
      <c r="K13" s="142"/>
      <c r="L13" s="142"/>
      <c r="M13" s="149"/>
      <c r="N13" s="144"/>
      <c r="O13" s="151">
        <f t="shared" ref="O13:O14" si="6">O12+H13-K13-M13</f>
        <v>15529950</v>
      </c>
      <c r="P13" s="152">
        <f t="shared" ref="P13:P14" si="7">I13-L13-N13</f>
        <v>0</v>
      </c>
      <c r="Q13" s="102"/>
    </row>
    <row r="14" spans="1:17" x14ac:dyDescent="0.25">
      <c r="A14" s="276">
        <v>45693</v>
      </c>
      <c r="B14" s="253" t="s">
        <v>131</v>
      </c>
      <c r="C14" s="279" t="s">
        <v>132</v>
      </c>
      <c r="D14" s="255" t="s">
        <v>133</v>
      </c>
      <c r="E14" s="277" t="s">
        <v>78</v>
      </c>
      <c r="F14" s="277"/>
      <c r="G14" s="277" t="s">
        <v>79</v>
      </c>
      <c r="H14" s="143">
        <v>800300</v>
      </c>
      <c r="I14" s="142"/>
      <c r="J14" s="144"/>
      <c r="K14" s="142"/>
      <c r="L14" s="142"/>
      <c r="M14" s="149"/>
      <c r="N14" s="144"/>
      <c r="O14" s="151">
        <f t="shared" si="6"/>
        <v>16330250</v>
      </c>
      <c r="P14" s="152">
        <f t="shared" si="7"/>
        <v>0</v>
      </c>
      <c r="Q14" s="102"/>
    </row>
    <row r="15" spans="1:17" x14ac:dyDescent="0.25">
      <c r="A15" s="276">
        <v>45693</v>
      </c>
      <c r="B15" s="254" t="s">
        <v>121</v>
      </c>
      <c r="C15" s="255" t="s">
        <v>122</v>
      </c>
      <c r="D15" s="269" t="s">
        <v>123</v>
      </c>
      <c r="E15" s="277" t="s">
        <v>124</v>
      </c>
      <c r="F15" s="277"/>
      <c r="G15" s="277"/>
      <c r="H15" s="143"/>
      <c r="I15" s="142"/>
      <c r="J15" s="144"/>
      <c r="K15" s="142"/>
      <c r="L15" s="142"/>
      <c r="M15" s="149">
        <v>10360300</v>
      </c>
      <c r="N15" s="144"/>
      <c r="O15" s="151">
        <f t="shared" ref="O15:O17" si="8">O14+H15-K15-M15</f>
        <v>5969950</v>
      </c>
      <c r="P15" s="152">
        <f t="shared" ref="P15:P17" si="9">I15-L15-N15</f>
        <v>0</v>
      </c>
      <c r="Q15" s="102"/>
    </row>
    <row r="16" spans="1:17" x14ac:dyDescent="0.25">
      <c r="A16" s="276">
        <v>45698</v>
      </c>
      <c r="B16" s="253" t="s">
        <v>141</v>
      </c>
      <c r="C16" s="255" t="s">
        <v>84</v>
      </c>
      <c r="D16" s="269" t="s">
        <v>162</v>
      </c>
      <c r="E16" s="277" t="s">
        <v>78</v>
      </c>
      <c r="F16" s="277"/>
      <c r="G16" s="277" t="s">
        <v>79</v>
      </c>
      <c r="H16" s="143">
        <v>510800</v>
      </c>
      <c r="I16" s="142"/>
      <c r="J16" s="144"/>
      <c r="K16" s="142"/>
      <c r="L16" s="142"/>
      <c r="M16" s="149"/>
      <c r="N16" s="144"/>
      <c r="O16" s="151">
        <f t="shared" si="8"/>
        <v>6480750</v>
      </c>
      <c r="P16" s="152">
        <f t="shared" si="9"/>
        <v>0</v>
      </c>
      <c r="Q16" s="102"/>
    </row>
    <row r="17" spans="1:20" x14ac:dyDescent="0.25">
      <c r="A17" s="276">
        <v>45699</v>
      </c>
      <c r="B17" s="253" t="s">
        <v>161</v>
      </c>
      <c r="C17" s="255" t="s">
        <v>122</v>
      </c>
      <c r="D17" s="269" t="s">
        <v>167</v>
      </c>
      <c r="E17" s="277"/>
      <c r="F17" s="277"/>
      <c r="G17" s="277"/>
      <c r="H17" s="143">
        <v>730000</v>
      </c>
      <c r="I17" s="142"/>
      <c r="J17" s="144"/>
      <c r="K17" s="142"/>
      <c r="L17" s="142"/>
      <c r="M17" s="149"/>
      <c r="N17" s="144"/>
      <c r="O17" s="151">
        <f t="shared" si="8"/>
        <v>7210750</v>
      </c>
      <c r="P17" s="152">
        <f t="shared" si="9"/>
        <v>0</v>
      </c>
      <c r="Q17" s="102"/>
    </row>
    <row r="18" spans="1:20" x14ac:dyDescent="0.25">
      <c r="A18" s="276">
        <v>45699</v>
      </c>
      <c r="B18" s="254" t="s">
        <v>142</v>
      </c>
      <c r="C18" s="255" t="s">
        <v>122</v>
      </c>
      <c r="D18" s="269" t="s">
        <v>166</v>
      </c>
      <c r="E18" s="277"/>
      <c r="F18" s="277"/>
      <c r="G18" s="277"/>
      <c r="H18" s="143"/>
      <c r="I18" s="142"/>
      <c r="J18" s="142"/>
      <c r="K18" s="142"/>
      <c r="L18" s="142"/>
      <c r="M18" s="142">
        <v>730000</v>
      </c>
      <c r="N18" s="142"/>
      <c r="O18" s="151">
        <f t="shared" ref="O18:O81" si="10">O17+H18-K18-M18</f>
        <v>6480750</v>
      </c>
      <c r="P18" s="152">
        <f t="shared" ref="P18:P81" si="11">I18-L18-N18</f>
        <v>0</v>
      </c>
      <c r="Q18" s="102"/>
    </row>
    <row r="19" spans="1:20" s="147" customFormat="1" x14ac:dyDescent="0.25">
      <c r="A19" s="276">
        <v>45699</v>
      </c>
      <c r="B19" s="254" t="s">
        <v>143</v>
      </c>
      <c r="C19" s="279" t="s">
        <v>150</v>
      </c>
      <c r="D19" s="269" t="s">
        <v>151</v>
      </c>
      <c r="E19" s="277" t="s">
        <v>159</v>
      </c>
      <c r="F19" s="277"/>
      <c r="G19" s="277"/>
      <c r="H19" s="143"/>
      <c r="I19" s="142"/>
      <c r="J19" s="142"/>
      <c r="K19" s="334">
        <v>27000</v>
      </c>
      <c r="L19" s="142"/>
      <c r="M19" s="142"/>
      <c r="N19" s="142"/>
      <c r="O19" s="151">
        <f t="shared" si="10"/>
        <v>6453750</v>
      </c>
      <c r="P19" s="152">
        <f t="shared" si="11"/>
        <v>0</v>
      </c>
      <c r="Q19" s="142"/>
    </row>
    <row r="20" spans="1:20" s="147" customFormat="1" x14ac:dyDescent="0.25">
      <c r="A20" s="276">
        <v>45699</v>
      </c>
      <c r="B20" s="254" t="s">
        <v>144</v>
      </c>
      <c r="C20" s="279" t="s">
        <v>150</v>
      </c>
      <c r="D20" s="269" t="s">
        <v>152</v>
      </c>
      <c r="E20" s="277" t="s">
        <v>159</v>
      </c>
      <c r="F20" s="277"/>
      <c r="G20" s="277"/>
      <c r="H20" s="143"/>
      <c r="I20" s="142"/>
      <c r="J20" s="142"/>
      <c r="K20" s="261">
        <v>10000</v>
      </c>
      <c r="L20" s="142"/>
      <c r="M20" s="142"/>
      <c r="N20" s="142"/>
      <c r="O20" s="151">
        <f t="shared" si="10"/>
        <v>6443750</v>
      </c>
      <c r="P20" s="152">
        <f t="shared" si="11"/>
        <v>0</v>
      </c>
      <c r="Q20" s="273"/>
    </row>
    <row r="21" spans="1:20" s="147" customFormat="1" x14ac:dyDescent="0.25">
      <c r="A21" s="276">
        <v>45699</v>
      </c>
      <c r="B21" s="254" t="s">
        <v>145</v>
      </c>
      <c r="C21" s="279" t="s">
        <v>150</v>
      </c>
      <c r="D21" s="292" t="s">
        <v>153</v>
      </c>
      <c r="E21" s="277" t="s">
        <v>160</v>
      </c>
      <c r="F21" s="277"/>
      <c r="G21" s="277"/>
      <c r="H21" s="143"/>
      <c r="I21" s="142"/>
      <c r="J21" s="142"/>
      <c r="K21" s="338">
        <v>60000</v>
      </c>
      <c r="L21" s="142"/>
      <c r="M21" s="142"/>
      <c r="N21" s="142"/>
      <c r="O21" s="151">
        <f t="shared" si="10"/>
        <v>6383750</v>
      </c>
      <c r="P21" s="152">
        <f t="shared" si="11"/>
        <v>0</v>
      </c>
      <c r="Q21" s="273"/>
    </row>
    <row r="22" spans="1:20" s="147" customFormat="1" x14ac:dyDescent="0.25">
      <c r="A22" s="276">
        <v>45699</v>
      </c>
      <c r="B22" s="254" t="s">
        <v>146</v>
      </c>
      <c r="C22" s="255" t="s">
        <v>150</v>
      </c>
      <c r="D22" s="269" t="s">
        <v>154</v>
      </c>
      <c r="E22" s="277" t="s">
        <v>159</v>
      </c>
      <c r="F22" s="277"/>
      <c r="G22" s="277"/>
      <c r="H22" s="143"/>
      <c r="I22" s="142"/>
      <c r="J22" s="142"/>
      <c r="K22" s="142">
        <v>150000</v>
      </c>
      <c r="L22" s="142"/>
      <c r="M22" s="142"/>
      <c r="N22" s="142"/>
      <c r="O22" s="151">
        <f t="shared" si="10"/>
        <v>6233750</v>
      </c>
      <c r="P22" s="152">
        <f t="shared" si="11"/>
        <v>0</v>
      </c>
      <c r="Q22" s="273"/>
    </row>
    <row r="23" spans="1:20" s="147" customFormat="1" x14ac:dyDescent="0.25">
      <c r="A23" s="276">
        <v>45699</v>
      </c>
      <c r="B23" s="254" t="s">
        <v>147</v>
      </c>
      <c r="C23" s="289" t="s">
        <v>150</v>
      </c>
      <c r="D23" s="292" t="s">
        <v>155</v>
      </c>
      <c r="E23" s="277" t="s">
        <v>159</v>
      </c>
      <c r="F23" s="277"/>
      <c r="G23" s="277"/>
      <c r="H23" s="143"/>
      <c r="I23" s="142"/>
      <c r="J23" s="142"/>
      <c r="K23" s="261">
        <v>20000</v>
      </c>
      <c r="L23" s="142"/>
      <c r="M23" s="142"/>
      <c r="N23" s="142"/>
      <c r="O23" s="151">
        <f t="shared" si="10"/>
        <v>6213750</v>
      </c>
      <c r="P23" s="152">
        <f t="shared" si="11"/>
        <v>0</v>
      </c>
      <c r="Q23" s="273"/>
    </row>
    <row r="24" spans="1:20" s="147" customFormat="1" x14ac:dyDescent="0.25">
      <c r="A24" s="276">
        <v>45699</v>
      </c>
      <c r="B24" s="254" t="s">
        <v>148</v>
      </c>
      <c r="C24" s="289" t="s">
        <v>150</v>
      </c>
      <c r="D24" s="269" t="s">
        <v>156</v>
      </c>
      <c r="E24" s="277" t="s">
        <v>159</v>
      </c>
      <c r="F24" s="277"/>
      <c r="G24" s="277"/>
      <c r="H24" s="143"/>
      <c r="I24" s="142"/>
      <c r="J24" s="142"/>
      <c r="K24" s="334">
        <v>22000</v>
      </c>
      <c r="L24" s="142"/>
      <c r="M24" s="142"/>
      <c r="N24" s="142"/>
      <c r="O24" s="151">
        <f t="shared" si="10"/>
        <v>6191750</v>
      </c>
      <c r="P24" s="152">
        <f t="shared" si="11"/>
        <v>0</v>
      </c>
      <c r="Q24" s="273"/>
      <c r="T24" s="147" t="s">
        <v>160</v>
      </c>
    </row>
    <row r="25" spans="1:20" s="147" customFormat="1" x14ac:dyDescent="0.25">
      <c r="A25" s="276">
        <v>45699</v>
      </c>
      <c r="B25" s="254" t="s">
        <v>149</v>
      </c>
      <c r="C25" s="290" t="s">
        <v>150</v>
      </c>
      <c r="D25" s="269" t="s">
        <v>153</v>
      </c>
      <c r="E25" s="277" t="s">
        <v>78</v>
      </c>
      <c r="F25" s="277"/>
      <c r="G25" s="277"/>
      <c r="H25" s="143"/>
      <c r="I25" s="142"/>
      <c r="J25" s="142"/>
      <c r="K25" s="338">
        <v>60000</v>
      </c>
      <c r="L25" s="142"/>
      <c r="M25" s="142"/>
      <c r="N25" s="142"/>
      <c r="O25" s="151">
        <f t="shared" si="10"/>
        <v>6131750</v>
      </c>
      <c r="P25" s="152">
        <f t="shared" si="11"/>
        <v>0</v>
      </c>
      <c r="Q25" s="273"/>
    </row>
    <row r="26" spans="1:20" s="147" customFormat="1" x14ac:dyDescent="0.25">
      <c r="A26" s="276">
        <v>45699</v>
      </c>
      <c r="B26" s="254" t="s">
        <v>158</v>
      </c>
      <c r="C26" s="290" t="s">
        <v>150</v>
      </c>
      <c r="D26" s="269" t="s">
        <v>157</v>
      </c>
      <c r="E26" s="277" t="s">
        <v>159</v>
      </c>
      <c r="F26" s="277"/>
      <c r="G26" s="277"/>
      <c r="H26" s="143"/>
      <c r="I26" s="142"/>
      <c r="J26" s="142"/>
      <c r="K26" s="142">
        <v>8800</v>
      </c>
      <c r="L26" s="142"/>
      <c r="M26" s="142"/>
      <c r="N26" s="142"/>
      <c r="O26" s="151">
        <f t="shared" si="10"/>
        <v>6122950</v>
      </c>
      <c r="P26" s="152">
        <f t="shared" si="11"/>
        <v>0</v>
      </c>
      <c r="Q26" s="145"/>
    </row>
    <row r="27" spans="1:20" x14ac:dyDescent="0.25">
      <c r="A27" s="276">
        <v>45705</v>
      </c>
      <c r="B27" s="253" t="s">
        <v>178</v>
      </c>
      <c r="C27" s="290" t="s">
        <v>110</v>
      </c>
      <c r="D27" s="277" t="s">
        <v>179</v>
      </c>
      <c r="E27" s="277" t="s">
        <v>78</v>
      </c>
      <c r="F27" s="277"/>
      <c r="G27" s="291" t="s">
        <v>79</v>
      </c>
      <c r="H27" s="143">
        <v>513300</v>
      </c>
      <c r="I27" s="142"/>
      <c r="J27" s="142"/>
      <c r="K27" s="142"/>
      <c r="L27" s="142"/>
      <c r="M27" s="142"/>
      <c r="N27" s="142"/>
      <c r="O27" s="151">
        <f t="shared" si="10"/>
        <v>6636250</v>
      </c>
      <c r="P27" s="152">
        <f t="shared" si="11"/>
        <v>0</v>
      </c>
      <c r="Q27" s="102"/>
    </row>
    <row r="28" spans="1:20" x14ac:dyDescent="0.25">
      <c r="A28" s="276">
        <v>45705</v>
      </c>
      <c r="B28" s="253" t="s">
        <v>182</v>
      </c>
      <c r="C28" s="290" t="s">
        <v>180</v>
      </c>
      <c r="D28" s="277" t="s">
        <v>184</v>
      </c>
      <c r="E28" s="277" t="s">
        <v>78</v>
      </c>
      <c r="F28" s="277"/>
      <c r="G28" s="291" t="s">
        <v>79</v>
      </c>
      <c r="H28" s="143">
        <v>3218950</v>
      </c>
      <c r="I28" s="142"/>
      <c r="J28" s="142"/>
      <c r="K28" s="142"/>
      <c r="L28" s="142"/>
      <c r="M28" s="142"/>
      <c r="N28" s="142"/>
      <c r="O28" s="151">
        <f t="shared" si="10"/>
        <v>9855200</v>
      </c>
      <c r="P28" s="152">
        <f t="shared" si="11"/>
        <v>0</v>
      </c>
      <c r="Q28" s="102"/>
    </row>
    <row r="29" spans="1:20" x14ac:dyDescent="0.25">
      <c r="A29" s="276">
        <v>45705</v>
      </c>
      <c r="B29" s="253" t="s">
        <v>183</v>
      </c>
      <c r="C29" s="290" t="s">
        <v>181</v>
      </c>
      <c r="D29" s="277" t="s">
        <v>185</v>
      </c>
      <c r="E29" s="277" t="s">
        <v>78</v>
      </c>
      <c r="F29" s="277"/>
      <c r="G29" s="291" t="s">
        <v>79</v>
      </c>
      <c r="H29" s="143">
        <v>753400</v>
      </c>
      <c r="I29" s="142"/>
      <c r="J29" s="142"/>
      <c r="K29" s="142"/>
      <c r="L29" s="142"/>
      <c r="M29" s="142"/>
      <c r="N29" s="142"/>
      <c r="O29" s="151">
        <f t="shared" si="10"/>
        <v>10608600</v>
      </c>
      <c r="P29" s="152">
        <f t="shared" si="11"/>
        <v>0</v>
      </c>
      <c r="Q29" s="102"/>
    </row>
    <row r="30" spans="1:20" x14ac:dyDescent="0.25">
      <c r="A30" s="276">
        <v>45705</v>
      </c>
      <c r="B30" s="253" t="s">
        <v>187</v>
      </c>
      <c r="C30" s="277" t="s">
        <v>180</v>
      </c>
      <c r="D30" s="277" t="s">
        <v>186</v>
      </c>
      <c r="E30" s="277" t="s">
        <v>78</v>
      </c>
      <c r="F30" s="277"/>
      <c r="G30" s="277" t="s">
        <v>79</v>
      </c>
      <c r="H30" s="143">
        <v>1092000</v>
      </c>
      <c r="I30" s="142"/>
      <c r="J30" s="142"/>
      <c r="K30" s="142"/>
      <c r="L30" s="142"/>
      <c r="M30" s="142"/>
      <c r="N30" s="142"/>
      <c r="O30" s="151">
        <f t="shared" si="10"/>
        <v>11700600</v>
      </c>
      <c r="P30" s="152">
        <f t="shared" si="11"/>
        <v>0</v>
      </c>
      <c r="Q30" s="102"/>
    </row>
    <row r="31" spans="1:20" x14ac:dyDescent="0.25">
      <c r="A31" s="280">
        <v>45707</v>
      </c>
      <c r="B31" s="253" t="s">
        <v>194</v>
      </c>
      <c r="C31" s="277" t="s">
        <v>195</v>
      </c>
      <c r="D31" s="277" t="s">
        <v>198</v>
      </c>
      <c r="E31" s="277" t="s">
        <v>78</v>
      </c>
      <c r="F31" s="277"/>
      <c r="G31" s="277" t="s">
        <v>199</v>
      </c>
      <c r="H31" s="143">
        <v>1316400</v>
      </c>
      <c r="I31" s="142"/>
      <c r="J31" s="142"/>
      <c r="K31" s="142"/>
      <c r="L31" s="142"/>
      <c r="M31" s="102"/>
      <c r="N31" s="144"/>
      <c r="O31" s="151">
        <f t="shared" si="10"/>
        <v>13017000</v>
      </c>
      <c r="P31" s="152">
        <f t="shared" si="11"/>
        <v>0</v>
      </c>
      <c r="Q31" s="102"/>
    </row>
    <row r="32" spans="1:20" x14ac:dyDescent="0.25">
      <c r="A32" s="280">
        <v>45707</v>
      </c>
      <c r="B32" s="253" t="s">
        <v>197</v>
      </c>
      <c r="C32" s="277" t="s">
        <v>196</v>
      </c>
      <c r="D32" s="277" t="s">
        <v>200</v>
      </c>
      <c r="E32" s="277" t="s">
        <v>78</v>
      </c>
      <c r="F32" s="277"/>
      <c r="G32" s="277" t="s">
        <v>201</v>
      </c>
      <c r="H32" s="143">
        <v>234700</v>
      </c>
      <c r="I32" s="142"/>
      <c r="J32" s="142"/>
      <c r="K32" s="142"/>
      <c r="L32" s="142"/>
      <c r="M32" s="102"/>
      <c r="N32" s="144"/>
      <c r="O32" s="151">
        <f t="shared" si="10"/>
        <v>13251700</v>
      </c>
      <c r="P32" s="152">
        <f t="shared" si="11"/>
        <v>0</v>
      </c>
      <c r="Q32" s="102"/>
    </row>
    <row r="33" spans="1:17" x14ac:dyDescent="0.25">
      <c r="A33" s="280">
        <v>45708</v>
      </c>
      <c r="B33" s="253" t="s">
        <v>212</v>
      </c>
      <c r="C33" s="277" t="s">
        <v>180</v>
      </c>
      <c r="D33" s="277" t="s">
        <v>211</v>
      </c>
      <c r="E33" s="277" t="s">
        <v>78</v>
      </c>
      <c r="F33" s="277"/>
      <c r="G33" s="277" t="s">
        <v>79</v>
      </c>
      <c r="H33" s="143">
        <v>1333800</v>
      </c>
      <c r="I33" s="142"/>
      <c r="J33" s="142"/>
      <c r="K33" s="142"/>
      <c r="L33" s="142"/>
      <c r="M33" s="102"/>
      <c r="O33" s="151">
        <f t="shared" si="10"/>
        <v>14585500</v>
      </c>
      <c r="P33" s="152">
        <f t="shared" si="11"/>
        <v>0</v>
      </c>
    </row>
    <row r="34" spans="1:17" x14ac:dyDescent="0.25">
      <c r="A34" s="280">
        <v>45708</v>
      </c>
      <c r="B34" s="253" t="s">
        <v>213</v>
      </c>
      <c r="C34" s="277" t="s">
        <v>122</v>
      </c>
      <c r="D34" s="277" t="s">
        <v>221</v>
      </c>
      <c r="E34" s="277" t="s">
        <v>242</v>
      </c>
      <c r="F34" s="277"/>
      <c r="G34" s="277"/>
      <c r="H34" s="143">
        <v>568000</v>
      </c>
      <c r="I34" s="142"/>
      <c r="J34" s="142"/>
      <c r="K34" s="142"/>
      <c r="L34" s="142"/>
      <c r="M34" s="102"/>
      <c r="O34" s="151">
        <f t="shared" si="10"/>
        <v>15153500</v>
      </c>
      <c r="P34" s="152">
        <f t="shared" si="11"/>
        <v>0</v>
      </c>
    </row>
    <row r="35" spans="1:17" x14ac:dyDescent="0.25">
      <c r="A35" s="280">
        <v>45708</v>
      </c>
      <c r="B35" s="254" t="s">
        <v>214</v>
      </c>
      <c r="C35" s="101" t="s">
        <v>150</v>
      </c>
      <c r="D35" s="101" t="s">
        <v>206</v>
      </c>
      <c r="E35" s="101" t="s">
        <v>159</v>
      </c>
      <c r="F35" s="277"/>
      <c r="G35" s="277"/>
      <c r="H35" s="143"/>
      <c r="I35" s="142"/>
      <c r="J35" s="142"/>
      <c r="K35" s="142">
        <v>80000</v>
      </c>
      <c r="L35" s="142"/>
      <c r="M35" s="102"/>
      <c r="N35" s="144"/>
      <c r="O35" s="151">
        <f t="shared" si="10"/>
        <v>15073500</v>
      </c>
      <c r="P35" s="152">
        <f t="shared" si="11"/>
        <v>0</v>
      </c>
      <c r="Q35" s="102"/>
    </row>
    <row r="36" spans="1:17" x14ac:dyDescent="0.25">
      <c r="A36" s="280">
        <v>45708</v>
      </c>
      <c r="B36" s="254" t="s">
        <v>215</v>
      </c>
      <c r="C36" s="101" t="s">
        <v>150</v>
      </c>
      <c r="D36" s="101" t="s">
        <v>207</v>
      </c>
      <c r="E36" s="101" t="s">
        <v>159</v>
      </c>
      <c r="F36" s="277"/>
      <c r="G36" s="277"/>
      <c r="H36" s="143"/>
      <c r="I36" s="142"/>
      <c r="J36" s="142"/>
      <c r="K36" s="142">
        <v>66100</v>
      </c>
      <c r="L36" s="142"/>
      <c r="M36" s="102"/>
      <c r="N36" s="144"/>
      <c r="O36" s="151">
        <f t="shared" si="10"/>
        <v>15007400</v>
      </c>
      <c r="P36" s="152">
        <f t="shared" si="11"/>
        <v>0</v>
      </c>
      <c r="Q36" s="102"/>
    </row>
    <row r="37" spans="1:17" x14ac:dyDescent="0.25">
      <c r="A37" s="280">
        <v>45708</v>
      </c>
      <c r="B37" s="254" t="s">
        <v>216</v>
      </c>
      <c r="C37" s="101" t="s">
        <v>150</v>
      </c>
      <c r="D37" s="101" t="s">
        <v>208</v>
      </c>
      <c r="E37" s="101" t="s">
        <v>78</v>
      </c>
      <c r="F37" s="277"/>
      <c r="G37" s="277"/>
      <c r="H37" s="143"/>
      <c r="I37" s="142"/>
      <c r="J37" s="142"/>
      <c r="K37" s="338">
        <v>140000</v>
      </c>
      <c r="L37" s="142"/>
      <c r="M37" s="102"/>
      <c r="N37" s="142"/>
      <c r="O37" s="151">
        <f t="shared" si="10"/>
        <v>14867400</v>
      </c>
      <c r="P37" s="152">
        <f t="shared" si="11"/>
        <v>0</v>
      </c>
      <c r="Q37" s="102"/>
    </row>
    <row r="38" spans="1:17" x14ac:dyDescent="0.25">
      <c r="A38" s="280">
        <v>45708</v>
      </c>
      <c r="B38" s="254" t="s">
        <v>217</v>
      </c>
      <c r="C38" s="101" t="s">
        <v>150</v>
      </c>
      <c r="D38" s="101" t="s">
        <v>209</v>
      </c>
      <c r="E38" s="101" t="s">
        <v>159</v>
      </c>
      <c r="F38" s="277"/>
      <c r="G38" s="277"/>
      <c r="H38" s="143"/>
      <c r="I38" s="142"/>
      <c r="J38" s="142"/>
      <c r="K38" s="339">
        <v>25000</v>
      </c>
      <c r="L38" s="142"/>
      <c r="M38" s="102"/>
      <c r="N38" s="142"/>
      <c r="O38" s="151">
        <f t="shared" si="10"/>
        <v>14842400</v>
      </c>
      <c r="P38" s="152">
        <f t="shared" si="11"/>
        <v>0</v>
      </c>
      <c r="Q38" s="102"/>
    </row>
    <row r="39" spans="1:17" x14ac:dyDescent="0.25">
      <c r="A39" s="280">
        <v>45708</v>
      </c>
      <c r="B39" s="254" t="s">
        <v>218</v>
      </c>
      <c r="C39" s="101" t="s">
        <v>150</v>
      </c>
      <c r="D39" s="101" t="s">
        <v>205</v>
      </c>
      <c r="E39" s="101" t="s">
        <v>159</v>
      </c>
      <c r="F39" s="277"/>
      <c r="G39" s="277"/>
      <c r="H39" s="143"/>
      <c r="I39" s="142"/>
      <c r="J39" s="142"/>
      <c r="K39" s="142">
        <v>50000</v>
      </c>
      <c r="L39" s="142"/>
      <c r="M39" s="102"/>
      <c r="N39" s="142"/>
      <c r="O39" s="151">
        <f t="shared" si="10"/>
        <v>14792400</v>
      </c>
      <c r="P39" s="152">
        <f t="shared" si="11"/>
        <v>0</v>
      </c>
      <c r="Q39" s="102"/>
    </row>
    <row r="40" spans="1:17" x14ac:dyDescent="0.25">
      <c r="A40" s="280">
        <v>45708</v>
      </c>
      <c r="B40" s="254" t="s">
        <v>219</v>
      </c>
      <c r="C40" s="277" t="s">
        <v>150</v>
      </c>
      <c r="D40" s="277" t="s">
        <v>210</v>
      </c>
      <c r="E40" s="277" t="s">
        <v>78</v>
      </c>
      <c r="F40" s="277"/>
      <c r="G40" s="277"/>
      <c r="H40" s="143"/>
      <c r="I40" s="142"/>
      <c r="J40" s="142"/>
      <c r="K40" s="142">
        <v>2500</v>
      </c>
      <c r="L40" s="142"/>
      <c r="M40" s="102"/>
      <c r="N40" s="142"/>
      <c r="O40" s="151">
        <f t="shared" si="10"/>
        <v>14789900</v>
      </c>
      <c r="P40" s="152">
        <f t="shared" si="11"/>
        <v>0</v>
      </c>
      <c r="Q40" s="102"/>
    </row>
    <row r="41" spans="1:17" x14ac:dyDescent="0.25">
      <c r="A41" s="280">
        <v>45708</v>
      </c>
      <c r="B41" s="254" t="s">
        <v>220</v>
      </c>
      <c r="C41" s="277" t="s">
        <v>150</v>
      </c>
      <c r="D41" s="277" t="s">
        <v>222</v>
      </c>
      <c r="E41" s="277" t="s">
        <v>159</v>
      </c>
      <c r="F41" s="277"/>
      <c r="G41" s="277"/>
      <c r="H41" s="143"/>
      <c r="I41" s="142"/>
      <c r="J41" s="142"/>
      <c r="K41" s="142">
        <v>15000</v>
      </c>
      <c r="L41" s="142"/>
      <c r="M41" s="143"/>
      <c r="N41" s="142"/>
      <c r="O41" s="151">
        <f t="shared" si="10"/>
        <v>14774900</v>
      </c>
      <c r="P41" s="152">
        <f t="shared" si="11"/>
        <v>0</v>
      </c>
      <c r="Q41" s="102"/>
    </row>
    <row r="42" spans="1:17" x14ac:dyDescent="0.25">
      <c r="A42" s="280">
        <v>45708</v>
      </c>
      <c r="B42" s="254" t="s">
        <v>223</v>
      </c>
      <c r="C42" s="277" t="s">
        <v>122</v>
      </c>
      <c r="D42" s="277" t="s">
        <v>241</v>
      </c>
      <c r="E42" s="277" t="s">
        <v>124</v>
      </c>
      <c r="F42" s="277"/>
      <c r="G42" s="277"/>
      <c r="H42" s="143"/>
      <c r="I42" s="142"/>
      <c r="J42" s="142"/>
      <c r="K42" s="142"/>
      <c r="L42" s="142"/>
      <c r="M42" s="143">
        <v>568000</v>
      </c>
      <c r="N42" s="142"/>
      <c r="O42" s="151">
        <f t="shared" si="10"/>
        <v>14206900</v>
      </c>
      <c r="P42" s="152">
        <f t="shared" si="11"/>
        <v>0</v>
      </c>
      <c r="Q42" s="102"/>
    </row>
    <row r="43" spans="1:17" x14ac:dyDescent="0.25">
      <c r="A43" s="280">
        <v>45708</v>
      </c>
      <c r="B43" s="254" t="s">
        <v>224</v>
      </c>
      <c r="C43" s="277" t="s">
        <v>122</v>
      </c>
      <c r="D43" s="277" t="s">
        <v>225</v>
      </c>
      <c r="E43" s="277" t="s">
        <v>124</v>
      </c>
      <c r="F43" s="277"/>
      <c r="G43" s="277"/>
      <c r="H43" s="143"/>
      <c r="I43" s="142"/>
      <c r="J43" s="142"/>
      <c r="K43" s="143"/>
      <c r="L43" s="142"/>
      <c r="M43" s="143">
        <v>3218950</v>
      </c>
      <c r="N43" s="142"/>
      <c r="O43" s="151">
        <f t="shared" si="10"/>
        <v>10987950</v>
      </c>
      <c r="P43" s="152">
        <f t="shared" si="11"/>
        <v>0</v>
      </c>
      <c r="Q43" s="102"/>
    </row>
    <row r="44" spans="1:17" s="337" customFormat="1" x14ac:dyDescent="0.25">
      <c r="A44" s="330">
        <v>45708</v>
      </c>
      <c r="B44" s="331" t="s">
        <v>227</v>
      </c>
      <c r="C44" s="332" t="s">
        <v>122</v>
      </c>
      <c r="D44" s="332" t="s">
        <v>226</v>
      </c>
      <c r="E44" s="332" t="s">
        <v>124</v>
      </c>
      <c r="F44" s="332"/>
      <c r="G44" s="332"/>
      <c r="H44" s="333"/>
      <c r="I44" s="334"/>
      <c r="J44" s="334"/>
      <c r="K44" s="333"/>
      <c r="L44" s="334"/>
      <c r="M44" s="333">
        <v>1333800</v>
      </c>
      <c r="N44" s="334"/>
      <c r="O44" s="335">
        <f t="shared" si="10"/>
        <v>9654150</v>
      </c>
      <c r="P44" s="336">
        <f t="shared" si="11"/>
        <v>0</v>
      </c>
      <c r="Q44" s="334"/>
    </row>
    <row r="45" spans="1:17" x14ac:dyDescent="0.25">
      <c r="A45" s="280">
        <v>45709</v>
      </c>
      <c r="B45" s="253" t="s">
        <v>243</v>
      </c>
      <c r="C45" s="277" t="s">
        <v>127</v>
      </c>
      <c r="D45" s="277" t="s">
        <v>244</v>
      </c>
      <c r="E45" s="277" t="s">
        <v>78</v>
      </c>
      <c r="F45" s="277"/>
      <c r="G45" s="277" t="s">
        <v>79</v>
      </c>
      <c r="H45" s="143">
        <v>2642400</v>
      </c>
      <c r="I45" s="142"/>
      <c r="J45" s="142"/>
      <c r="K45" s="142"/>
      <c r="L45" s="142"/>
      <c r="M45" s="102"/>
      <c r="N45" s="142"/>
      <c r="O45" s="151">
        <f t="shared" si="10"/>
        <v>12296550</v>
      </c>
      <c r="P45" s="152">
        <f t="shared" si="11"/>
        <v>0</v>
      </c>
      <c r="Q45" s="102"/>
    </row>
    <row r="46" spans="1:17" x14ac:dyDescent="0.25">
      <c r="A46" s="280">
        <v>45709</v>
      </c>
      <c r="B46" s="254" t="s">
        <v>245</v>
      </c>
      <c r="C46" s="277" t="s">
        <v>122</v>
      </c>
      <c r="D46" s="277" t="s">
        <v>246</v>
      </c>
      <c r="E46" s="277" t="s">
        <v>124</v>
      </c>
      <c r="F46" s="277"/>
      <c r="G46" s="277"/>
      <c r="H46" s="143"/>
      <c r="I46" s="142"/>
      <c r="J46" s="142"/>
      <c r="K46" s="142"/>
      <c r="L46" s="142"/>
      <c r="M46" s="102">
        <v>9091300</v>
      </c>
      <c r="N46" s="142"/>
      <c r="O46" s="151">
        <f t="shared" si="10"/>
        <v>3205250</v>
      </c>
      <c r="P46" s="152">
        <f t="shared" si="11"/>
        <v>0</v>
      </c>
      <c r="Q46" s="102"/>
    </row>
    <row r="47" spans="1:17" x14ac:dyDescent="0.25">
      <c r="A47" s="280">
        <v>45712</v>
      </c>
      <c r="B47" s="253" t="s">
        <v>251</v>
      </c>
      <c r="C47" s="277" t="s">
        <v>250</v>
      </c>
      <c r="D47" s="277" t="s">
        <v>253</v>
      </c>
      <c r="E47" s="277" t="s">
        <v>78</v>
      </c>
      <c r="F47" s="277"/>
      <c r="G47" s="277" t="s">
        <v>79</v>
      </c>
      <c r="H47" s="143">
        <v>607200</v>
      </c>
      <c r="I47" s="142"/>
      <c r="J47" s="142"/>
      <c r="K47" s="142"/>
      <c r="L47" s="142"/>
      <c r="M47" s="102"/>
      <c r="N47" s="142"/>
      <c r="O47" s="151">
        <f t="shared" si="10"/>
        <v>3812450</v>
      </c>
      <c r="P47" s="152">
        <f t="shared" si="11"/>
        <v>0</v>
      </c>
      <c r="Q47" s="102"/>
    </row>
    <row r="48" spans="1:17" x14ac:dyDescent="0.25">
      <c r="A48" s="280">
        <v>45712</v>
      </c>
      <c r="B48" s="253" t="s">
        <v>252</v>
      </c>
      <c r="C48" s="277" t="s">
        <v>254</v>
      </c>
      <c r="D48" s="277" t="s">
        <v>255</v>
      </c>
      <c r="E48" s="277" t="s">
        <v>78</v>
      </c>
      <c r="F48" s="277"/>
      <c r="G48" s="277" t="s">
        <v>79</v>
      </c>
      <c r="H48" s="303">
        <v>766500</v>
      </c>
      <c r="I48" s="142"/>
      <c r="J48" s="142"/>
      <c r="K48" s="142"/>
      <c r="L48" s="142"/>
      <c r="M48" s="102"/>
      <c r="N48" s="142"/>
      <c r="O48" s="151">
        <f t="shared" si="10"/>
        <v>4578950</v>
      </c>
      <c r="P48" s="152">
        <f t="shared" si="11"/>
        <v>0</v>
      </c>
      <c r="Q48" s="102"/>
    </row>
    <row r="49" spans="1:17" x14ac:dyDescent="0.25">
      <c r="A49" s="280">
        <v>45713</v>
      </c>
      <c r="B49" s="253" t="s">
        <v>256</v>
      </c>
      <c r="C49" s="277" t="s">
        <v>257</v>
      </c>
      <c r="D49" s="277" t="s">
        <v>258</v>
      </c>
      <c r="E49" s="277" t="s">
        <v>78</v>
      </c>
      <c r="F49" s="277"/>
      <c r="G49" s="277" t="s">
        <v>79</v>
      </c>
      <c r="H49" s="143">
        <v>903900</v>
      </c>
      <c r="I49" s="142"/>
      <c r="J49" s="142"/>
      <c r="K49" s="142"/>
      <c r="L49" s="142"/>
      <c r="M49" s="102"/>
      <c r="N49" s="142"/>
      <c r="O49" s="151">
        <f t="shared" si="10"/>
        <v>5482850</v>
      </c>
      <c r="P49" s="152">
        <f t="shared" si="11"/>
        <v>0</v>
      </c>
      <c r="Q49" s="102"/>
    </row>
    <row r="50" spans="1:17" x14ac:dyDescent="0.25">
      <c r="A50" s="280">
        <v>45713</v>
      </c>
      <c r="B50" s="254" t="s">
        <v>269</v>
      </c>
      <c r="C50" s="277" t="s">
        <v>150</v>
      </c>
      <c r="D50" s="277" t="s">
        <v>267</v>
      </c>
      <c r="E50" s="277" t="s">
        <v>78</v>
      </c>
      <c r="F50" s="277"/>
      <c r="G50" s="277"/>
      <c r="H50" s="143"/>
      <c r="I50" s="142"/>
      <c r="J50" s="142"/>
      <c r="K50" s="306">
        <v>50000</v>
      </c>
      <c r="L50" s="142"/>
      <c r="M50" s="102"/>
      <c r="N50" s="142"/>
      <c r="O50" s="151">
        <f t="shared" si="10"/>
        <v>5432850</v>
      </c>
      <c r="P50" s="152">
        <f t="shared" si="11"/>
        <v>0</v>
      </c>
      <c r="Q50" s="102"/>
    </row>
    <row r="51" spans="1:17" x14ac:dyDescent="0.25">
      <c r="A51" s="280">
        <v>45713</v>
      </c>
      <c r="B51" s="254" t="s">
        <v>270</v>
      </c>
      <c r="C51" s="277" t="s">
        <v>150</v>
      </c>
      <c r="D51" s="277" t="s">
        <v>278</v>
      </c>
      <c r="E51" s="277" t="s">
        <v>159</v>
      </c>
      <c r="F51" s="277"/>
      <c r="G51" s="277"/>
      <c r="H51" s="143"/>
      <c r="I51" s="142"/>
      <c r="J51" s="142"/>
      <c r="K51" s="310">
        <v>20900</v>
      </c>
      <c r="L51" s="142"/>
      <c r="M51" s="102"/>
      <c r="N51" s="142"/>
      <c r="O51" s="151">
        <f t="shared" si="10"/>
        <v>5411950</v>
      </c>
      <c r="P51" s="152">
        <f t="shared" si="11"/>
        <v>0</v>
      </c>
      <c r="Q51" s="102"/>
    </row>
    <row r="52" spans="1:17" x14ac:dyDescent="0.25">
      <c r="A52" s="280">
        <v>45713</v>
      </c>
      <c r="B52" s="254" t="s">
        <v>271</v>
      </c>
      <c r="C52" s="277" t="s">
        <v>150</v>
      </c>
      <c r="D52" s="277" t="s">
        <v>264</v>
      </c>
      <c r="E52" s="277" t="s">
        <v>159</v>
      </c>
      <c r="F52" s="277"/>
      <c r="G52" s="277"/>
      <c r="H52" s="143"/>
      <c r="I52" s="142"/>
      <c r="J52" s="142"/>
      <c r="K52" s="142">
        <v>90000</v>
      </c>
      <c r="L52" s="142"/>
      <c r="M52" s="102"/>
      <c r="N52" s="142"/>
      <c r="O52" s="151">
        <f t="shared" si="10"/>
        <v>5321950</v>
      </c>
      <c r="P52" s="152">
        <f t="shared" si="11"/>
        <v>0</v>
      </c>
      <c r="Q52" s="102"/>
    </row>
    <row r="53" spans="1:17" x14ac:dyDescent="0.25">
      <c r="A53" s="280">
        <v>45713</v>
      </c>
      <c r="B53" s="254" t="s">
        <v>272</v>
      </c>
      <c r="C53" s="277" t="s">
        <v>150</v>
      </c>
      <c r="D53" s="277" t="s">
        <v>265</v>
      </c>
      <c r="E53" s="277" t="s">
        <v>159</v>
      </c>
      <c r="F53" s="277"/>
      <c r="G53" s="277"/>
      <c r="H53" s="143"/>
      <c r="I53" s="142"/>
      <c r="J53" s="142"/>
      <c r="K53" s="310">
        <v>48000</v>
      </c>
      <c r="L53" s="142"/>
      <c r="M53" s="102"/>
      <c r="N53" s="142"/>
      <c r="O53" s="151">
        <f t="shared" si="10"/>
        <v>5273950</v>
      </c>
      <c r="P53" s="152">
        <f t="shared" si="11"/>
        <v>0</v>
      </c>
      <c r="Q53" s="102"/>
    </row>
    <row r="54" spans="1:17" x14ac:dyDescent="0.25">
      <c r="A54" s="280">
        <v>45713</v>
      </c>
      <c r="B54" s="254" t="s">
        <v>273</v>
      </c>
      <c r="C54" s="277" t="s">
        <v>150</v>
      </c>
      <c r="D54" s="277" t="s">
        <v>279</v>
      </c>
      <c r="E54" s="277" t="s">
        <v>78</v>
      </c>
      <c r="F54" s="277"/>
      <c r="G54" s="277"/>
      <c r="H54" s="143"/>
      <c r="I54" s="142"/>
      <c r="J54" s="142"/>
      <c r="K54" s="142">
        <v>130000</v>
      </c>
      <c r="L54" s="142"/>
      <c r="M54" s="102"/>
      <c r="N54" s="142"/>
      <c r="O54" s="151">
        <f t="shared" si="10"/>
        <v>5143950</v>
      </c>
      <c r="P54" s="152">
        <f t="shared" si="11"/>
        <v>0</v>
      </c>
      <c r="Q54" s="102"/>
    </row>
    <row r="55" spans="1:17" x14ac:dyDescent="0.25">
      <c r="A55" s="280">
        <v>45713</v>
      </c>
      <c r="B55" s="254" t="s">
        <v>274</v>
      </c>
      <c r="C55" s="277" t="s">
        <v>150</v>
      </c>
      <c r="D55" s="277" t="s">
        <v>266</v>
      </c>
      <c r="E55" s="277" t="s">
        <v>159</v>
      </c>
      <c r="F55" s="277"/>
      <c r="G55" s="277"/>
      <c r="H55" s="143"/>
      <c r="I55" s="142"/>
      <c r="J55" s="142"/>
      <c r="K55" s="142">
        <v>15000</v>
      </c>
      <c r="L55" s="142"/>
      <c r="M55" s="102"/>
      <c r="N55" s="142"/>
      <c r="O55" s="151">
        <f t="shared" si="10"/>
        <v>5128950</v>
      </c>
      <c r="P55" s="152">
        <f t="shared" si="11"/>
        <v>0</v>
      </c>
      <c r="Q55" s="102"/>
    </row>
    <row r="56" spans="1:17" x14ac:dyDescent="0.25">
      <c r="A56" s="280">
        <v>45713</v>
      </c>
      <c r="B56" s="254" t="s">
        <v>275</v>
      </c>
      <c r="C56" s="277" t="s">
        <v>150</v>
      </c>
      <c r="D56" s="277" t="s">
        <v>268</v>
      </c>
      <c r="E56" s="277" t="s">
        <v>159</v>
      </c>
      <c r="F56" s="277"/>
      <c r="G56" s="277"/>
      <c r="H56" s="143"/>
      <c r="I56" s="142"/>
      <c r="J56" s="142"/>
      <c r="K56" s="142">
        <v>25000</v>
      </c>
      <c r="L56" s="142"/>
      <c r="M56" s="102"/>
      <c r="N56" s="142"/>
      <c r="O56" s="151">
        <f t="shared" si="10"/>
        <v>5103950</v>
      </c>
      <c r="P56" s="152">
        <f t="shared" si="11"/>
        <v>0</v>
      </c>
      <c r="Q56" s="102"/>
    </row>
    <row r="57" spans="1:17" x14ac:dyDescent="0.25">
      <c r="A57" s="280">
        <v>45713</v>
      </c>
      <c r="B57" s="254" t="s">
        <v>276</v>
      </c>
      <c r="C57" s="277" t="s">
        <v>150</v>
      </c>
      <c r="D57" s="277" t="s">
        <v>277</v>
      </c>
      <c r="E57" s="277" t="s">
        <v>159</v>
      </c>
      <c r="F57" s="277"/>
      <c r="G57" s="277"/>
      <c r="H57" s="143"/>
      <c r="I57" s="142"/>
      <c r="J57" s="142"/>
      <c r="K57" s="142">
        <v>30000</v>
      </c>
      <c r="L57" s="142"/>
      <c r="M57" s="102"/>
      <c r="N57" s="142"/>
      <c r="O57" s="151">
        <f t="shared" si="10"/>
        <v>5073950</v>
      </c>
      <c r="P57" s="152">
        <f t="shared" si="11"/>
        <v>0</v>
      </c>
      <c r="Q57" s="102"/>
    </row>
    <row r="58" spans="1:17" s="309" customFormat="1" x14ac:dyDescent="0.25">
      <c r="A58" s="304">
        <v>45713</v>
      </c>
      <c r="B58" s="253" t="s">
        <v>281</v>
      </c>
      <c r="C58" s="305" t="s">
        <v>150</v>
      </c>
      <c r="D58" s="305" t="s">
        <v>280</v>
      </c>
      <c r="E58" s="305" t="s">
        <v>159</v>
      </c>
      <c r="F58" s="305"/>
      <c r="G58" s="305"/>
      <c r="H58" s="303"/>
      <c r="I58" s="306"/>
      <c r="J58" s="306"/>
      <c r="K58" s="306">
        <v>100000</v>
      </c>
      <c r="L58" s="306"/>
      <c r="M58" s="306"/>
      <c r="N58" s="306"/>
      <c r="O58" s="307">
        <f t="shared" si="10"/>
        <v>4973950</v>
      </c>
      <c r="P58" s="308">
        <f t="shared" si="11"/>
        <v>0</v>
      </c>
      <c r="Q58" s="306"/>
    </row>
    <row r="59" spans="1:17" x14ac:dyDescent="0.25">
      <c r="A59" s="280">
        <v>45715</v>
      </c>
      <c r="B59" s="253" t="s">
        <v>293</v>
      </c>
      <c r="C59" s="277" t="s">
        <v>122</v>
      </c>
      <c r="D59" s="277" t="s">
        <v>292</v>
      </c>
      <c r="E59" s="277" t="s">
        <v>298</v>
      </c>
      <c r="F59" s="277"/>
      <c r="G59" s="277"/>
      <c r="H59" s="142">
        <v>31387</v>
      </c>
      <c r="I59" s="142"/>
      <c r="J59" s="142"/>
      <c r="K59" s="142"/>
      <c r="L59" s="142"/>
      <c r="M59" s="102"/>
      <c r="N59" s="142"/>
      <c r="O59" s="151">
        <f t="shared" si="10"/>
        <v>5005337</v>
      </c>
      <c r="P59" s="152">
        <f t="shared" si="11"/>
        <v>0</v>
      </c>
      <c r="Q59" s="102"/>
    </row>
    <row r="60" spans="1:17" x14ac:dyDescent="0.25">
      <c r="A60" s="280">
        <v>45715</v>
      </c>
      <c r="B60" s="253" t="s">
        <v>294</v>
      </c>
      <c r="C60" s="277" t="s">
        <v>122</v>
      </c>
      <c r="D60" s="277" t="s">
        <v>296</v>
      </c>
      <c r="E60" s="277" t="s">
        <v>298</v>
      </c>
      <c r="F60" s="277"/>
      <c r="G60" s="277"/>
      <c r="H60" s="142">
        <v>342648</v>
      </c>
      <c r="I60" s="142"/>
      <c r="J60" s="142"/>
      <c r="K60" s="142"/>
      <c r="L60" s="142"/>
      <c r="M60" s="102"/>
      <c r="N60" s="142"/>
      <c r="O60" s="151">
        <f t="shared" si="10"/>
        <v>5347985</v>
      </c>
      <c r="P60" s="152">
        <f t="shared" si="11"/>
        <v>0</v>
      </c>
      <c r="Q60" s="102"/>
    </row>
    <row r="61" spans="1:17" x14ac:dyDescent="0.25">
      <c r="A61" s="280">
        <v>45715</v>
      </c>
      <c r="B61" s="254" t="s">
        <v>295</v>
      </c>
      <c r="C61" s="277" t="s">
        <v>122</v>
      </c>
      <c r="D61" s="277" t="s">
        <v>292</v>
      </c>
      <c r="E61" s="277" t="s">
        <v>298</v>
      </c>
      <c r="F61" s="277"/>
      <c r="G61" s="277"/>
      <c r="H61" s="143"/>
      <c r="I61" s="142"/>
      <c r="J61" s="142"/>
      <c r="K61" s="142">
        <v>31387</v>
      </c>
      <c r="L61" s="142"/>
      <c r="M61" s="102"/>
      <c r="N61" s="142"/>
      <c r="O61" s="151">
        <f>O60+H61-K61-M61</f>
        <v>5316598</v>
      </c>
      <c r="P61" s="152">
        <f t="shared" si="11"/>
        <v>0</v>
      </c>
      <c r="Q61" s="102"/>
    </row>
    <row r="62" spans="1:17" x14ac:dyDescent="0.25">
      <c r="A62" s="280">
        <v>45715</v>
      </c>
      <c r="B62" s="254" t="s">
        <v>297</v>
      </c>
      <c r="C62" s="277" t="s">
        <v>122</v>
      </c>
      <c r="D62" s="277" t="s">
        <v>296</v>
      </c>
      <c r="E62" s="277" t="s">
        <v>298</v>
      </c>
      <c r="F62" s="277"/>
      <c r="G62" s="277"/>
      <c r="H62" s="143"/>
      <c r="I62" s="142"/>
      <c r="J62" s="142"/>
      <c r="K62" s="142">
        <v>342648</v>
      </c>
      <c r="L62" s="142"/>
      <c r="M62" s="102"/>
      <c r="N62" s="142"/>
      <c r="O62" s="151">
        <f t="shared" si="10"/>
        <v>4973950</v>
      </c>
      <c r="P62" s="152">
        <f t="shared" si="11"/>
        <v>0</v>
      </c>
      <c r="Q62" s="102"/>
    </row>
    <row r="63" spans="1:17" x14ac:dyDescent="0.25">
      <c r="A63" s="280">
        <v>45716</v>
      </c>
      <c r="B63" s="253" t="s">
        <v>306</v>
      </c>
      <c r="C63" s="277" t="s">
        <v>150</v>
      </c>
      <c r="D63" s="277" t="s">
        <v>308</v>
      </c>
      <c r="E63" s="277" t="s">
        <v>309</v>
      </c>
      <c r="F63" s="277"/>
      <c r="G63" s="277"/>
      <c r="H63" s="143">
        <v>2159460</v>
      </c>
      <c r="I63" s="142"/>
      <c r="J63" s="142"/>
      <c r="K63" s="142"/>
      <c r="L63" s="142"/>
      <c r="M63" s="102"/>
      <c r="N63" s="142"/>
      <c r="O63" s="151">
        <f t="shared" si="10"/>
        <v>7133410</v>
      </c>
      <c r="P63" s="152">
        <f t="shared" si="11"/>
        <v>0</v>
      </c>
      <c r="Q63" s="102"/>
    </row>
    <row r="64" spans="1:17" x14ac:dyDescent="0.25">
      <c r="A64" s="280">
        <v>45716</v>
      </c>
      <c r="B64" s="254" t="s">
        <v>307</v>
      </c>
      <c r="C64" s="277" t="s">
        <v>150</v>
      </c>
      <c r="D64" s="277" t="s">
        <v>308</v>
      </c>
      <c r="E64" s="277" t="s">
        <v>309</v>
      </c>
      <c r="F64" s="277"/>
      <c r="G64" s="277"/>
      <c r="H64" s="143"/>
      <c r="I64" s="142"/>
      <c r="J64" s="142"/>
      <c r="K64" s="142"/>
      <c r="L64" s="142"/>
      <c r="M64" s="102">
        <v>2159460</v>
      </c>
      <c r="N64" s="142"/>
      <c r="O64" s="151">
        <f t="shared" si="10"/>
        <v>4973950</v>
      </c>
      <c r="P64" s="152">
        <f t="shared" si="11"/>
        <v>0</v>
      </c>
      <c r="Q64" s="102"/>
    </row>
    <row r="65" spans="1:17" x14ac:dyDescent="0.25">
      <c r="A65" s="280"/>
      <c r="B65" s="254"/>
      <c r="C65" s="277"/>
      <c r="D65" s="277"/>
      <c r="E65" s="277"/>
      <c r="F65" s="277"/>
      <c r="G65" s="277"/>
      <c r="H65" s="143"/>
      <c r="I65" s="142"/>
      <c r="J65" s="142"/>
      <c r="K65" s="142"/>
      <c r="L65" s="142"/>
      <c r="M65" s="102"/>
      <c r="N65" s="142"/>
      <c r="O65" s="151">
        <f t="shared" si="10"/>
        <v>4973950</v>
      </c>
      <c r="P65" s="152">
        <f t="shared" si="11"/>
        <v>0</v>
      </c>
      <c r="Q65" s="102"/>
    </row>
    <row r="66" spans="1:17" ht="16.5" customHeight="1" x14ac:dyDescent="0.25">
      <c r="A66" s="280"/>
      <c r="B66" s="254"/>
      <c r="C66" s="277"/>
      <c r="D66" s="277"/>
      <c r="E66" s="277"/>
      <c r="F66" s="277"/>
      <c r="G66" s="277"/>
      <c r="H66" s="143"/>
      <c r="I66" s="142"/>
      <c r="J66" s="142"/>
      <c r="K66" s="142"/>
      <c r="L66" s="142"/>
      <c r="M66" s="102"/>
      <c r="N66" s="142"/>
      <c r="O66" s="151">
        <f t="shared" si="10"/>
        <v>4973950</v>
      </c>
      <c r="P66" s="152">
        <f t="shared" si="11"/>
        <v>0</v>
      </c>
      <c r="Q66" s="102"/>
    </row>
    <row r="67" spans="1:17" x14ac:dyDescent="0.25">
      <c r="A67" s="280"/>
      <c r="B67" s="254"/>
      <c r="C67" s="277"/>
      <c r="D67" s="277"/>
      <c r="E67" s="277"/>
      <c r="F67" s="277"/>
      <c r="G67" s="277"/>
      <c r="H67" s="143"/>
      <c r="I67" s="142"/>
      <c r="J67" s="142"/>
      <c r="K67" s="142"/>
      <c r="L67" s="142"/>
      <c r="M67" s="102"/>
      <c r="N67" s="142"/>
      <c r="O67" s="151">
        <f t="shared" si="10"/>
        <v>4973950</v>
      </c>
      <c r="P67" s="152">
        <f t="shared" si="11"/>
        <v>0</v>
      </c>
      <c r="Q67" s="102"/>
    </row>
    <row r="68" spans="1:17" x14ac:dyDescent="0.25">
      <c r="A68" s="280"/>
      <c r="B68" s="254"/>
      <c r="C68" s="277"/>
      <c r="D68" s="277"/>
      <c r="E68" s="277"/>
      <c r="F68" s="277"/>
      <c r="G68" s="277"/>
      <c r="H68" s="143"/>
      <c r="I68" s="142"/>
      <c r="J68" s="142"/>
      <c r="K68" s="142"/>
      <c r="L68" s="142"/>
      <c r="M68" s="102"/>
      <c r="N68" s="142"/>
      <c r="O68" s="151">
        <f t="shared" si="10"/>
        <v>4973950</v>
      </c>
      <c r="P68" s="152">
        <f t="shared" si="11"/>
        <v>0</v>
      </c>
      <c r="Q68" s="102"/>
    </row>
    <row r="69" spans="1:17" x14ac:dyDescent="0.25">
      <c r="A69" s="280"/>
      <c r="B69" s="254"/>
      <c r="C69" s="277"/>
      <c r="D69" s="277"/>
      <c r="E69" s="277"/>
      <c r="F69" s="277"/>
      <c r="G69" s="277"/>
      <c r="H69" s="143"/>
      <c r="I69" s="142"/>
      <c r="J69" s="142"/>
      <c r="K69" s="142"/>
      <c r="L69" s="102"/>
      <c r="M69" s="102"/>
      <c r="N69" s="142"/>
      <c r="O69" s="151">
        <f t="shared" si="10"/>
        <v>4973950</v>
      </c>
      <c r="P69" s="152">
        <f t="shared" si="11"/>
        <v>0</v>
      </c>
      <c r="Q69" s="102"/>
    </row>
    <row r="70" spans="1:17" x14ac:dyDescent="0.25">
      <c r="A70" s="280"/>
      <c r="B70" s="254"/>
      <c r="C70" s="277"/>
      <c r="D70" s="277"/>
      <c r="E70" s="277"/>
      <c r="F70" s="277"/>
      <c r="G70" s="277"/>
      <c r="H70" s="143"/>
      <c r="I70" s="142"/>
      <c r="J70" s="142"/>
      <c r="K70" s="142"/>
      <c r="L70" s="102"/>
      <c r="M70" s="102"/>
      <c r="N70" s="142"/>
      <c r="O70" s="151">
        <f t="shared" si="10"/>
        <v>4973950</v>
      </c>
      <c r="P70" s="152">
        <f t="shared" si="11"/>
        <v>0</v>
      </c>
      <c r="Q70" s="102"/>
    </row>
    <row r="71" spans="1:17" x14ac:dyDescent="0.25">
      <c r="A71" s="280"/>
      <c r="B71" s="254"/>
      <c r="C71" s="277"/>
      <c r="D71" s="277"/>
      <c r="E71" s="277"/>
      <c r="F71" s="277"/>
      <c r="G71" s="277"/>
      <c r="H71" s="143"/>
      <c r="I71" s="142"/>
      <c r="J71" s="142"/>
      <c r="K71" s="142"/>
      <c r="L71" s="102"/>
      <c r="M71" s="102"/>
      <c r="N71" s="142"/>
      <c r="O71" s="151">
        <f t="shared" si="10"/>
        <v>4973950</v>
      </c>
      <c r="P71" s="152">
        <f t="shared" si="11"/>
        <v>0</v>
      </c>
      <c r="Q71" s="102"/>
    </row>
    <row r="72" spans="1:17" x14ac:dyDescent="0.25">
      <c r="A72" s="280"/>
      <c r="B72" s="254"/>
      <c r="C72" s="277"/>
      <c r="D72" s="277"/>
      <c r="E72" s="277"/>
      <c r="F72" s="277"/>
      <c r="G72" s="277"/>
      <c r="H72" s="143"/>
      <c r="I72" s="142"/>
      <c r="J72" s="142"/>
      <c r="K72" s="142"/>
      <c r="L72" s="102"/>
      <c r="M72" s="102"/>
      <c r="N72" s="142"/>
      <c r="O72" s="151">
        <f t="shared" si="10"/>
        <v>4973950</v>
      </c>
      <c r="P72" s="152">
        <f t="shared" si="11"/>
        <v>0</v>
      </c>
      <c r="Q72" s="102"/>
    </row>
    <row r="73" spans="1:17" x14ac:dyDescent="0.25">
      <c r="A73" s="280"/>
      <c r="B73" s="146"/>
      <c r="C73" s="277"/>
      <c r="D73" s="277"/>
      <c r="E73" s="277"/>
      <c r="F73" s="277"/>
      <c r="G73" s="277"/>
      <c r="H73" s="143"/>
      <c r="I73" s="142"/>
      <c r="J73" s="142"/>
      <c r="K73" s="142"/>
      <c r="L73" s="102"/>
      <c r="M73" s="103"/>
      <c r="N73" s="142"/>
      <c r="O73" s="151">
        <f t="shared" si="10"/>
        <v>4973950</v>
      </c>
      <c r="P73" s="152">
        <f t="shared" si="11"/>
        <v>0</v>
      </c>
      <c r="Q73" s="102"/>
    </row>
    <row r="74" spans="1:17" x14ac:dyDescent="0.25">
      <c r="A74" s="280"/>
      <c r="B74" s="146"/>
      <c r="C74" s="277"/>
      <c r="D74" s="277"/>
      <c r="E74" s="277"/>
      <c r="F74" s="277"/>
      <c r="G74" s="277"/>
      <c r="H74" s="143"/>
      <c r="I74" s="142"/>
      <c r="J74" s="142"/>
      <c r="K74" s="145"/>
      <c r="L74" s="102"/>
      <c r="M74" s="102"/>
      <c r="N74" s="142"/>
      <c r="O74" s="151">
        <f t="shared" si="10"/>
        <v>4973950</v>
      </c>
      <c r="P74" s="152">
        <f t="shared" si="11"/>
        <v>0</v>
      </c>
      <c r="Q74" s="102"/>
    </row>
    <row r="75" spans="1:17" x14ac:dyDescent="0.25">
      <c r="A75" s="280"/>
      <c r="B75" s="146"/>
      <c r="C75" s="277"/>
      <c r="D75" s="277"/>
      <c r="E75" s="277"/>
      <c r="F75" s="277"/>
      <c r="G75" s="277"/>
      <c r="H75" s="143"/>
      <c r="I75" s="142"/>
      <c r="J75" s="142"/>
      <c r="K75" s="145"/>
      <c r="L75" s="102"/>
      <c r="M75" s="102"/>
      <c r="N75" s="142"/>
      <c r="O75" s="151">
        <f t="shared" si="10"/>
        <v>4973950</v>
      </c>
      <c r="P75" s="152">
        <f t="shared" si="11"/>
        <v>0</v>
      </c>
      <c r="Q75" s="102"/>
    </row>
    <row r="76" spans="1:17" ht="16.5" customHeight="1" x14ac:dyDescent="0.25">
      <c r="A76" s="280"/>
      <c r="B76" s="146"/>
      <c r="C76" s="277"/>
      <c r="D76" s="277"/>
      <c r="E76" s="277"/>
      <c r="F76" s="277"/>
      <c r="G76" s="277"/>
      <c r="H76" s="143"/>
      <c r="I76" s="142"/>
      <c r="J76" s="142"/>
      <c r="K76" s="145"/>
      <c r="L76" s="102"/>
      <c r="M76" s="102"/>
      <c r="N76" s="142"/>
      <c r="O76" s="151">
        <f t="shared" si="10"/>
        <v>4973950</v>
      </c>
      <c r="P76" s="152">
        <f t="shared" si="11"/>
        <v>0</v>
      </c>
      <c r="Q76" s="102"/>
    </row>
    <row r="77" spans="1:17" s="125" customFormat="1" ht="16.5" customHeight="1" x14ac:dyDescent="0.25">
      <c r="A77" s="280"/>
      <c r="B77" s="281"/>
      <c r="C77" s="282"/>
      <c r="D77" s="283"/>
      <c r="E77" s="146"/>
      <c r="F77" s="146"/>
      <c r="G77" s="146"/>
      <c r="H77" s="146"/>
      <c r="I77" s="146"/>
      <c r="J77" s="146"/>
      <c r="K77" s="142"/>
      <c r="N77" s="146"/>
      <c r="O77" s="151">
        <f t="shared" si="10"/>
        <v>4973950</v>
      </c>
      <c r="P77" s="152">
        <f t="shared" si="11"/>
        <v>0</v>
      </c>
    </row>
    <row r="78" spans="1:17" s="141" customFormat="1" ht="16.5" customHeight="1" x14ac:dyDescent="0.25">
      <c r="A78" s="280"/>
      <c r="B78" s="281"/>
      <c r="C78" s="282"/>
      <c r="D78" s="277"/>
      <c r="E78" s="277"/>
      <c r="F78" s="146"/>
      <c r="G78" s="146"/>
      <c r="H78" s="146"/>
      <c r="I78" s="146"/>
      <c r="J78" s="146"/>
      <c r="K78" s="142"/>
      <c r="L78" s="125"/>
      <c r="M78" s="125"/>
      <c r="N78" s="146"/>
      <c r="O78" s="151">
        <f t="shared" si="10"/>
        <v>4973950</v>
      </c>
      <c r="P78" s="152">
        <f t="shared" si="11"/>
        <v>0</v>
      </c>
      <c r="Q78" s="125"/>
    </row>
    <row r="79" spans="1:17" s="141" customFormat="1" x14ac:dyDescent="0.25">
      <c r="A79" s="280"/>
      <c r="B79" s="281"/>
      <c r="C79" s="282"/>
      <c r="D79" s="34"/>
      <c r="E79" s="277"/>
      <c r="F79" s="146"/>
      <c r="G79" s="146"/>
      <c r="H79" s="146"/>
      <c r="I79" s="146"/>
      <c r="J79" s="146"/>
      <c r="K79" s="142"/>
      <c r="L79" s="125"/>
      <c r="M79" s="125"/>
      <c r="N79" s="146"/>
      <c r="O79" s="151">
        <f t="shared" si="10"/>
        <v>4973950</v>
      </c>
      <c r="P79" s="152">
        <f t="shared" si="11"/>
        <v>0</v>
      </c>
      <c r="Q79" s="125"/>
    </row>
    <row r="80" spans="1:17" x14ac:dyDescent="0.25">
      <c r="A80" s="280"/>
      <c r="B80" s="146"/>
      <c r="C80" s="277"/>
      <c r="D80" s="277"/>
      <c r="E80" s="277"/>
      <c r="F80" s="277"/>
      <c r="G80" s="277"/>
      <c r="H80" s="143"/>
      <c r="I80" s="142"/>
      <c r="J80" s="142"/>
      <c r="K80" s="142"/>
      <c r="L80" s="102"/>
      <c r="M80" s="102"/>
      <c r="N80" s="142"/>
      <c r="O80" s="151">
        <f t="shared" si="10"/>
        <v>4973950</v>
      </c>
      <c r="P80" s="152">
        <f t="shared" si="11"/>
        <v>0</v>
      </c>
      <c r="Q80" s="102"/>
    </row>
    <row r="81" spans="1:17" x14ac:dyDescent="0.25">
      <c r="A81" s="280"/>
      <c r="B81" s="146"/>
      <c r="C81" s="277"/>
      <c r="D81" s="277"/>
      <c r="E81" s="277"/>
      <c r="F81" s="277"/>
      <c r="G81" s="277"/>
      <c r="H81" s="143"/>
      <c r="I81" s="142"/>
      <c r="J81" s="142"/>
      <c r="K81" s="142"/>
      <c r="L81" s="102"/>
      <c r="M81" s="102"/>
      <c r="N81" s="142"/>
      <c r="O81" s="151">
        <f t="shared" si="10"/>
        <v>4973950</v>
      </c>
      <c r="P81" s="152">
        <f t="shared" si="11"/>
        <v>0</v>
      </c>
      <c r="Q81" s="102"/>
    </row>
    <row r="82" spans="1:17" x14ac:dyDescent="0.25">
      <c r="A82" s="280"/>
      <c r="B82" s="146"/>
      <c r="C82" s="277"/>
      <c r="D82" s="277"/>
      <c r="E82" s="277"/>
      <c r="F82" s="277"/>
      <c r="G82" s="277"/>
      <c r="H82" s="143"/>
      <c r="I82" s="142"/>
      <c r="J82" s="142"/>
      <c r="K82" s="142"/>
      <c r="L82" s="102"/>
      <c r="M82" s="102"/>
      <c r="N82" s="142"/>
      <c r="O82" s="151">
        <f t="shared" ref="O82:O86" si="12">O81+H82-K82-M82</f>
        <v>4973950</v>
      </c>
      <c r="P82" s="152">
        <f t="shared" ref="P82:P86" si="13">I82-L82-N82</f>
        <v>0</v>
      </c>
      <c r="Q82" s="102"/>
    </row>
    <row r="83" spans="1:17" x14ac:dyDescent="0.25">
      <c r="A83" s="280"/>
      <c r="B83" s="146"/>
      <c r="C83" s="277"/>
      <c r="D83" s="277"/>
      <c r="E83" s="277"/>
      <c r="F83" s="277"/>
      <c r="G83" s="277"/>
      <c r="H83" s="143"/>
      <c r="I83" s="142"/>
      <c r="J83" s="142"/>
      <c r="K83" s="142"/>
      <c r="L83" s="102"/>
      <c r="M83" s="102"/>
      <c r="N83" s="142"/>
      <c r="O83" s="151">
        <f t="shared" si="12"/>
        <v>4973950</v>
      </c>
      <c r="P83" s="152">
        <f t="shared" si="13"/>
        <v>0</v>
      </c>
      <c r="Q83" s="102"/>
    </row>
    <row r="84" spans="1:17" x14ac:dyDescent="0.25">
      <c r="A84" s="280"/>
      <c r="B84" s="146"/>
      <c r="C84" s="284"/>
      <c r="D84" s="34"/>
      <c r="E84" s="277"/>
      <c r="F84" s="277"/>
      <c r="G84" s="277"/>
      <c r="H84" s="143"/>
      <c r="I84" s="142"/>
      <c r="J84" s="142"/>
      <c r="K84" s="142"/>
      <c r="L84" s="102"/>
      <c r="M84" s="102"/>
      <c r="N84" s="142"/>
      <c r="O84" s="151">
        <f t="shared" si="12"/>
        <v>4973950</v>
      </c>
      <c r="P84" s="152">
        <f t="shared" si="13"/>
        <v>0</v>
      </c>
      <c r="Q84" s="102"/>
    </row>
    <row r="85" spans="1:17" x14ac:dyDescent="0.25">
      <c r="A85" s="280"/>
      <c r="B85" s="146"/>
      <c r="C85" s="277"/>
      <c r="D85" s="285"/>
      <c r="E85" s="277"/>
      <c r="F85" s="277"/>
      <c r="G85" s="277"/>
      <c r="H85" s="143"/>
      <c r="I85" s="142"/>
      <c r="J85" s="142"/>
      <c r="K85" s="142"/>
      <c r="L85" s="102"/>
      <c r="M85" s="102"/>
      <c r="N85" s="142"/>
      <c r="O85" s="151">
        <f t="shared" si="12"/>
        <v>4973950</v>
      </c>
      <c r="P85" s="152">
        <f t="shared" si="13"/>
        <v>0</v>
      </c>
      <c r="Q85" s="102"/>
    </row>
    <row r="86" spans="1:17" x14ac:dyDescent="0.25">
      <c r="A86" s="280"/>
      <c r="B86" s="146"/>
      <c r="C86" s="277"/>
      <c r="D86" s="285"/>
      <c r="E86" s="277"/>
      <c r="F86" s="277"/>
      <c r="G86" s="277"/>
      <c r="H86" s="143"/>
      <c r="I86" s="142"/>
      <c r="J86" s="142"/>
      <c r="K86" s="142"/>
      <c r="L86" s="102"/>
      <c r="M86" s="102"/>
      <c r="N86" s="142"/>
      <c r="O86" s="151">
        <f t="shared" si="12"/>
        <v>4973950</v>
      </c>
      <c r="P86" s="152">
        <f t="shared" si="13"/>
        <v>0</v>
      </c>
      <c r="Q86" s="102"/>
    </row>
    <row r="87" spans="1:17" x14ac:dyDescent="0.25">
      <c r="A87" s="280"/>
      <c r="B87" s="146"/>
      <c r="C87" s="277"/>
      <c r="D87" s="285"/>
      <c r="E87" s="277"/>
      <c r="F87" s="277"/>
      <c r="G87" s="277"/>
      <c r="H87" s="143"/>
      <c r="I87" s="142"/>
      <c r="J87" s="142"/>
      <c r="K87" s="142"/>
      <c r="L87" s="102"/>
      <c r="M87" s="102"/>
      <c r="N87" s="142"/>
      <c r="O87" s="151">
        <f t="shared" ref="O87:O103" si="14">O86+H87-K87-M87</f>
        <v>4973950</v>
      </c>
      <c r="P87" s="152">
        <f t="shared" ref="P87:P103" si="15">I87-L87-N87</f>
        <v>0</v>
      </c>
      <c r="Q87" s="102"/>
    </row>
    <row r="88" spans="1:17" x14ac:dyDescent="0.25">
      <c r="A88" s="280"/>
      <c r="B88" s="146"/>
      <c r="C88" s="277"/>
      <c r="D88" s="285"/>
      <c r="E88" s="277"/>
      <c r="F88" s="277"/>
      <c r="G88" s="277"/>
      <c r="H88" s="143"/>
      <c r="I88" s="142"/>
      <c r="J88" s="142"/>
      <c r="K88" s="142"/>
      <c r="L88" s="102"/>
      <c r="M88" s="102"/>
      <c r="N88" s="142"/>
      <c r="O88" s="151">
        <f t="shared" si="14"/>
        <v>4973950</v>
      </c>
      <c r="P88" s="152">
        <f t="shared" si="15"/>
        <v>0</v>
      </c>
      <c r="Q88" s="102"/>
    </row>
    <row r="89" spans="1:17" x14ac:dyDescent="0.25">
      <c r="A89" s="280"/>
      <c r="B89" s="146"/>
      <c r="C89" s="277"/>
      <c r="D89" s="285"/>
      <c r="E89" s="277"/>
      <c r="F89" s="277"/>
      <c r="G89" s="277"/>
      <c r="H89" s="143"/>
      <c r="I89" s="142"/>
      <c r="J89" s="142"/>
      <c r="K89" s="142"/>
      <c r="L89" s="102"/>
      <c r="M89" s="102"/>
      <c r="N89" s="142"/>
      <c r="O89" s="151">
        <f t="shared" si="14"/>
        <v>4973950</v>
      </c>
      <c r="P89" s="152">
        <f t="shared" si="15"/>
        <v>0</v>
      </c>
      <c r="Q89" s="102"/>
    </row>
    <row r="90" spans="1:17" x14ac:dyDescent="0.25">
      <c r="A90" s="280"/>
      <c r="B90" s="146"/>
      <c r="C90" s="277"/>
      <c r="D90" s="34"/>
      <c r="E90" s="277"/>
      <c r="F90" s="277"/>
      <c r="G90" s="277"/>
      <c r="H90" s="143"/>
      <c r="I90" s="142"/>
      <c r="J90" s="142"/>
      <c r="K90" s="142"/>
      <c r="L90" s="102"/>
      <c r="M90" s="102"/>
      <c r="N90" s="142"/>
      <c r="O90" s="151">
        <f t="shared" si="14"/>
        <v>4973950</v>
      </c>
      <c r="P90" s="152">
        <f t="shared" si="15"/>
        <v>0</v>
      </c>
      <c r="Q90" s="102"/>
    </row>
    <row r="91" spans="1:17" x14ac:dyDescent="0.25">
      <c r="A91" s="280"/>
      <c r="B91" s="146"/>
      <c r="C91" s="277"/>
      <c r="D91" s="277"/>
      <c r="E91" s="277"/>
      <c r="F91" s="277"/>
      <c r="G91" s="277"/>
      <c r="H91" s="143"/>
      <c r="I91" s="142"/>
      <c r="J91" s="142"/>
      <c r="K91" s="142"/>
      <c r="L91" s="102"/>
      <c r="M91" s="102"/>
      <c r="N91" s="142"/>
      <c r="O91" s="151">
        <f t="shared" si="14"/>
        <v>4973950</v>
      </c>
      <c r="P91" s="152">
        <f t="shared" si="15"/>
        <v>0</v>
      </c>
      <c r="Q91" s="102"/>
    </row>
    <row r="92" spans="1:17" x14ac:dyDescent="0.25">
      <c r="A92" s="280"/>
      <c r="B92" s="146"/>
      <c r="C92" s="277"/>
      <c r="D92" s="277"/>
      <c r="E92" s="277"/>
      <c r="F92" s="277"/>
      <c r="G92" s="277"/>
      <c r="H92" s="143"/>
      <c r="I92" s="142"/>
      <c r="J92" s="142"/>
      <c r="K92" s="142"/>
      <c r="L92" s="102"/>
      <c r="M92" s="102"/>
      <c r="N92" s="142"/>
      <c r="O92" s="151">
        <f t="shared" si="14"/>
        <v>4973950</v>
      </c>
      <c r="P92" s="152">
        <f t="shared" si="15"/>
        <v>0</v>
      </c>
      <c r="Q92" s="102"/>
    </row>
    <row r="93" spans="1:17" x14ac:dyDescent="0.25">
      <c r="A93" s="280"/>
      <c r="B93" s="146"/>
      <c r="C93" s="277"/>
      <c r="D93" s="277"/>
      <c r="E93" s="277"/>
      <c r="F93" s="277"/>
      <c r="G93" s="277"/>
      <c r="H93" s="143"/>
      <c r="I93" s="142"/>
      <c r="J93" s="142"/>
      <c r="K93" s="142"/>
      <c r="L93" s="102"/>
      <c r="M93" s="102"/>
      <c r="N93" s="142"/>
      <c r="O93" s="151">
        <f t="shared" si="14"/>
        <v>4973950</v>
      </c>
      <c r="P93" s="152">
        <f t="shared" si="15"/>
        <v>0</v>
      </c>
      <c r="Q93" s="102"/>
    </row>
    <row r="94" spans="1:17" x14ac:dyDescent="0.25">
      <c r="A94" s="280"/>
      <c r="B94" s="146"/>
      <c r="C94" s="277"/>
      <c r="D94" s="277"/>
      <c r="E94" s="277"/>
      <c r="F94" s="277"/>
      <c r="G94" s="277"/>
      <c r="H94" s="143"/>
      <c r="I94" s="142"/>
      <c r="J94" s="142"/>
      <c r="K94" s="142"/>
      <c r="L94" s="102"/>
      <c r="M94" s="102"/>
      <c r="N94" s="142"/>
      <c r="O94" s="151">
        <f t="shared" si="14"/>
        <v>4973950</v>
      </c>
      <c r="P94" s="152">
        <f t="shared" si="15"/>
        <v>0</v>
      </c>
      <c r="Q94" s="102"/>
    </row>
    <row r="95" spans="1:17" x14ac:dyDescent="0.25">
      <c r="A95" s="280"/>
      <c r="B95" s="146"/>
      <c r="C95" s="277"/>
      <c r="D95" s="277"/>
      <c r="E95" s="277"/>
      <c r="F95" s="277"/>
      <c r="G95" s="277"/>
      <c r="H95" s="143"/>
      <c r="I95" s="142"/>
      <c r="J95" s="142"/>
      <c r="K95" s="142"/>
      <c r="L95" s="102"/>
      <c r="M95" s="102"/>
      <c r="N95" s="142"/>
      <c r="O95" s="151">
        <f t="shared" si="14"/>
        <v>4973950</v>
      </c>
      <c r="P95" s="152">
        <f t="shared" si="15"/>
        <v>0</v>
      </c>
      <c r="Q95" s="102"/>
    </row>
    <row r="96" spans="1:17" x14ac:dyDescent="0.25">
      <c r="A96" s="280"/>
      <c r="B96" s="146"/>
      <c r="C96" s="277"/>
      <c r="D96" s="277"/>
      <c r="E96" s="277"/>
      <c r="F96" s="277"/>
      <c r="G96" s="277"/>
      <c r="H96" s="143"/>
      <c r="I96" s="142"/>
      <c r="J96" s="142"/>
      <c r="K96" s="142"/>
      <c r="L96" s="102"/>
      <c r="M96" s="102"/>
      <c r="N96" s="142"/>
      <c r="O96" s="151">
        <f t="shared" si="14"/>
        <v>4973950</v>
      </c>
      <c r="P96" s="152">
        <f t="shared" si="15"/>
        <v>0</v>
      </c>
      <c r="Q96" s="102"/>
    </row>
    <row r="97" spans="1:17" ht="17.25" customHeight="1" x14ac:dyDescent="0.25">
      <c r="A97" s="280"/>
      <c r="B97" s="146"/>
      <c r="C97" s="277"/>
      <c r="D97" s="277"/>
      <c r="E97" s="277"/>
      <c r="F97" s="277"/>
      <c r="G97" s="277"/>
      <c r="H97" s="143"/>
      <c r="I97" s="142"/>
      <c r="J97" s="142"/>
      <c r="K97" s="142"/>
      <c r="L97" s="102"/>
      <c r="M97" s="102"/>
      <c r="N97" s="142"/>
      <c r="O97" s="151">
        <f t="shared" si="14"/>
        <v>4973950</v>
      </c>
      <c r="P97" s="152">
        <f t="shared" si="15"/>
        <v>0</v>
      </c>
      <c r="Q97" s="102"/>
    </row>
    <row r="98" spans="1:17" x14ac:dyDescent="0.25">
      <c r="A98" s="280"/>
      <c r="B98" s="146"/>
      <c r="C98" s="277"/>
      <c r="D98" s="286"/>
      <c r="E98" s="277"/>
      <c r="F98" s="277"/>
      <c r="G98" s="277"/>
      <c r="H98" s="143"/>
      <c r="I98" s="142"/>
      <c r="J98" s="142"/>
      <c r="K98" s="142"/>
      <c r="L98" s="102"/>
      <c r="M98" s="102"/>
      <c r="N98" s="142"/>
      <c r="O98" s="151">
        <f t="shared" si="14"/>
        <v>4973950</v>
      </c>
      <c r="P98" s="152">
        <f t="shared" si="15"/>
        <v>0</v>
      </c>
      <c r="Q98" s="102"/>
    </row>
    <row r="99" spans="1:17" x14ac:dyDescent="0.25">
      <c r="A99" s="137"/>
      <c r="B99" s="125"/>
      <c r="C99" s="101"/>
      <c r="D99" s="101"/>
      <c r="E99" s="101"/>
      <c r="F99" s="101"/>
      <c r="G99" s="101"/>
      <c r="H99" s="103"/>
      <c r="I99" s="102"/>
      <c r="J99" s="102"/>
      <c r="K99" s="102"/>
      <c r="L99" s="102"/>
      <c r="M99" s="102"/>
      <c r="N99" s="142"/>
      <c r="O99" s="151">
        <f t="shared" si="14"/>
        <v>4973950</v>
      </c>
      <c r="P99" s="152">
        <f t="shared" si="15"/>
        <v>0</v>
      </c>
      <c r="Q99" s="102"/>
    </row>
    <row r="100" spans="1:17" x14ac:dyDescent="0.25">
      <c r="A100" s="137"/>
      <c r="B100" s="125"/>
      <c r="C100" s="101"/>
      <c r="D100" s="101"/>
      <c r="E100" s="101"/>
      <c r="F100" s="101"/>
      <c r="G100" s="101"/>
      <c r="H100" s="103"/>
      <c r="I100" s="102"/>
      <c r="J100" s="102"/>
      <c r="K100" s="102"/>
      <c r="L100" s="102"/>
      <c r="M100" s="102"/>
      <c r="N100" s="142"/>
      <c r="O100" s="151">
        <f t="shared" si="14"/>
        <v>4973950</v>
      </c>
      <c r="P100" s="152">
        <f t="shared" si="15"/>
        <v>0</v>
      </c>
      <c r="Q100" s="102"/>
    </row>
    <row r="101" spans="1:17" x14ac:dyDescent="0.25">
      <c r="A101" s="137"/>
      <c r="B101" s="125"/>
      <c r="C101" s="101"/>
      <c r="D101" s="101"/>
      <c r="E101" s="101"/>
      <c r="F101" s="101"/>
      <c r="G101" s="101"/>
      <c r="H101" s="103"/>
      <c r="I101" s="102"/>
      <c r="J101" s="102"/>
      <c r="K101" s="102"/>
      <c r="L101" s="102"/>
      <c r="M101" s="102"/>
      <c r="N101" s="142"/>
      <c r="O101" s="151">
        <f t="shared" si="14"/>
        <v>4973950</v>
      </c>
      <c r="P101" s="152">
        <f t="shared" si="15"/>
        <v>0</v>
      </c>
      <c r="Q101" s="102"/>
    </row>
    <row r="102" spans="1:17" x14ac:dyDescent="0.25">
      <c r="A102" s="137"/>
      <c r="B102" s="125"/>
      <c r="C102" s="101"/>
      <c r="D102" s="101"/>
      <c r="E102" s="101"/>
      <c r="F102" s="101"/>
      <c r="G102" s="101"/>
      <c r="H102" s="103"/>
      <c r="I102" s="102"/>
      <c r="J102" s="102"/>
      <c r="K102" s="102"/>
      <c r="L102" s="102"/>
      <c r="M102" s="102"/>
      <c r="N102" s="142"/>
      <c r="O102" s="151">
        <f t="shared" si="14"/>
        <v>4973950</v>
      </c>
      <c r="P102" s="152">
        <f t="shared" si="15"/>
        <v>0</v>
      </c>
      <c r="Q102" s="102"/>
    </row>
    <row r="103" spans="1:17" x14ac:dyDescent="0.25">
      <c r="A103" s="137"/>
      <c r="B103" s="125"/>
      <c r="C103" s="101"/>
      <c r="D103" s="101"/>
      <c r="E103" s="101"/>
      <c r="F103" s="101"/>
      <c r="G103" s="101"/>
      <c r="H103" s="103"/>
      <c r="I103" s="102"/>
      <c r="J103" s="102"/>
      <c r="K103" s="102"/>
      <c r="L103" s="102"/>
      <c r="M103" s="102"/>
      <c r="N103" s="142"/>
      <c r="O103" s="151">
        <f t="shared" si="14"/>
        <v>4973950</v>
      </c>
      <c r="P103" s="152">
        <f t="shared" si="15"/>
        <v>0</v>
      </c>
      <c r="Q103" s="102"/>
    </row>
    <row r="104" spans="1:17" x14ac:dyDescent="0.25">
      <c r="A104" s="137"/>
      <c r="B104" s="125"/>
      <c r="C104" s="101"/>
      <c r="D104" s="101"/>
      <c r="E104" s="101"/>
      <c r="F104" s="101"/>
      <c r="G104" s="101"/>
      <c r="H104" s="103"/>
      <c r="I104" s="102"/>
      <c r="J104" s="102"/>
      <c r="K104" s="102"/>
      <c r="L104" s="102"/>
      <c r="M104" s="102"/>
      <c r="N104" s="142"/>
      <c r="O104" s="100"/>
      <c r="P104" s="126">
        <f t="shared" ref="P104:P105" si="16">P103+I104-L104-N104</f>
        <v>0</v>
      </c>
      <c r="Q104" s="102"/>
    </row>
    <row r="105" spans="1:17" x14ac:dyDescent="0.25">
      <c r="A105" s="137"/>
      <c r="B105" s="125"/>
      <c r="C105" s="101"/>
      <c r="D105" s="101"/>
      <c r="E105" s="101"/>
      <c r="F105" s="101"/>
      <c r="G105" s="101"/>
      <c r="H105" s="103"/>
      <c r="I105" s="102"/>
      <c r="J105" s="102"/>
      <c r="K105" s="102"/>
      <c r="L105" s="102"/>
      <c r="M105" s="102"/>
      <c r="N105" s="142"/>
      <c r="O105" s="100"/>
      <c r="P105" s="126">
        <f t="shared" si="16"/>
        <v>0</v>
      </c>
      <c r="Q105" s="102"/>
    </row>
    <row r="106" spans="1:17" x14ac:dyDescent="0.25">
      <c r="A106" s="137"/>
      <c r="B106" s="125"/>
      <c r="C106" s="101"/>
      <c r="D106" s="101"/>
      <c r="E106" s="101"/>
      <c r="F106" s="101"/>
      <c r="G106" s="101"/>
      <c r="H106" s="103"/>
      <c r="I106" s="102"/>
      <c r="J106" s="102"/>
      <c r="K106" s="102"/>
      <c r="L106" s="102"/>
      <c r="M106" s="102"/>
      <c r="N106" s="142"/>
      <c r="O106" s="100"/>
      <c r="P106" s="126">
        <f t="shared" ref="P106:P111" si="17">P105+I106-L106-N106</f>
        <v>0</v>
      </c>
      <c r="Q106" s="102"/>
    </row>
    <row r="107" spans="1:17" x14ac:dyDescent="0.25">
      <c r="A107" s="137"/>
      <c r="B107" s="101"/>
      <c r="C107" s="101"/>
      <c r="D107" s="101"/>
      <c r="E107" s="101"/>
      <c r="F107" s="101"/>
      <c r="G107" s="101"/>
      <c r="H107" s="103"/>
      <c r="I107" s="102"/>
      <c r="J107" s="102"/>
      <c r="K107" s="102"/>
      <c r="L107" s="102"/>
      <c r="M107" s="102"/>
      <c r="N107" s="142"/>
      <c r="O107" s="100"/>
      <c r="P107" s="126">
        <f t="shared" si="17"/>
        <v>0</v>
      </c>
      <c r="Q107" s="102"/>
    </row>
    <row r="108" spans="1:17" x14ac:dyDescent="0.25">
      <c r="A108" s="137"/>
      <c r="B108" s="101"/>
      <c r="C108" s="101"/>
      <c r="D108" s="101"/>
      <c r="E108" s="101"/>
      <c r="F108" s="101"/>
      <c r="G108" s="101"/>
      <c r="H108" s="103"/>
      <c r="I108" s="102"/>
      <c r="J108" s="102"/>
      <c r="K108" s="102"/>
      <c r="L108" s="102"/>
      <c r="M108" s="102"/>
      <c r="N108" s="142"/>
      <c r="O108" s="100"/>
      <c r="P108" s="126">
        <f t="shared" si="17"/>
        <v>0</v>
      </c>
      <c r="Q108" s="102"/>
    </row>
    <row r="109" spans="1:17" x14ac:dyDescent="0.25">
      <c r="A109" s="137"/>
      <c r="B109" s="101"/>
      <c r="C109" s="101"/>
      <c r="D109" s="101"/>
      <c r="E109" s="101"/>
      <c r="F109" s="101"/>
      <c r="G109" s="101"/>
      <c r="H109" s="103"/>
      <c r="I109" s="102"/>
      <c r="J109" s="102"/>
      <c r="K109" s="102"/>
      <c r="L109" s="102"/>
      <c r="M109" s="102"/>
      <c r="N109" s="142"/>
      <c r="O109" s="100"/>
      <c r="P109" s="126">
        <f t="shared" si="17"/>
        <v>0</v>
      </c>
      <c r="Q109" s="102"/>
    </row>
    <row r="110" spans="1:17" x14ac:dyDescent="0.25">
      <c r="A110" s="137"/>
      <c r="B110" s="101"/>
      <c r="C110" s="101"/>
      <c r="D110" s="101"/>
      <c r="E110" s="101"/>
      <c r="F110" s="101"/>
      <c r="G110" s="101"/>
      <c r="H110" s="103"/>
      <c r="I110" s="102"/>
      <c r="J110" s="102"/>
      <c r="K110" s="102"/>
      <c r="L110" s="102"/>
      <c r="M110" s="102"/>
      <c r="N110" s="142"/>
      <c r="O110" s="100"/>
      <c r="P110" s="126">
        <f t="shared" si="17"/>
        <v>0</v>
      </c>
      <c r="Q110" s="102"/>
    </row>
    <row r="111" spans="1:17" x14ac:dyDescent="0.25">
      <c r="A111" s="137"/>
      <c r="B111" s="101"/>
      <c r="C111" s="101"/>
      <c r="D111" s="101"/>
      <c r="E111" s="101"/>
      <c r="F111" s="101"/>
      <c r="G111" s="101"/>
      <c r="H111" s="103"/>
      <c r="I111" s="102"/>
      <c r="J111" s="102"/>
      <c r="K111" s="102"/>
      <c r="L111" s="102"/>
      <c r="M111" s="102"/>
      <c r="N111" s="142"/>
      <c r="O111" s="100"/>
      <c r="P111" s="126">
        <f t="shared" si="17"/>
        <v>0</v>
      </c>
      <c r="Q111" s="102"/>
    </row>
    <row r="112" spans="1:17" x14ac:dyDescent="0.25">
      <c r="A112" s="137"/>
      <c r="B112" s="101"/>
      <c r="C112" s="101"/>
      <c r="D112" s="101"/>
      <c r="E112" s="101"/>
      <c r="F112" s="101"/>
      <c r="G112" s="101"/>
      <c r="H112" s="103"/>
      <c r="I112" s="102"/>
      <c r="J112" s="102"/>
      <c r="K112" s="102"/>
      <c r="L112" s="102"/>
      <c r="M112" s="102"/>
      <c r="N112" s="142"/>
      <c r="O112" s="102"/>
      <c r="P112" s="101"/>
      <c r="Q112" s="102"/>
    </row>
    <row r="113" spans="1:17" x14ac:dyDescent="0.25">
      <c r="A113" s="137"/>
      <c r="B113" s="101"/>
      <c r="C113" s="101"/>
      <c r="D113" s="101"/>
      <c r="E113" s="101"/>
      <c r="F113" s="101"/>
      <c r="G113" s="101"/>
      <c r="H113" s="103"/>
      <c r="I113" s="102"/>
      <c r="J113" s="102"/>
      <c r="K113" s="102"/>
      <c r="L113" s="102"/>
      <c r="M113" s="102"/>
      <c r="N113" s="142"/>
      <c r="O113" s="102"/>
      <c r="P113" s="101"/>
      <c r="Q113" s="102"/>
    </row>
    <row r="114" spans="1:17" x14ac:dyDescent="0.25">
      <c r="A114" s="137"/>
      <c r="B114" s="101"/>
      <c r="C114" s="101"/>
      <c r="D114" s="101"/>
      <c r="E114" s="101"/>
      <c r="F114" s="101"/>
      <c r="G114" s="101"/>
      <c r="H114" s="103"/>
      <c r="I114" s="102"/>
      <c r="J114" s="102"/>
      <c r="K114" s="102"/>
      <c r="L114" s="102"/>
      <c r="M114" s="102"/>
      <c r="N114" s="142"/>
      <c r="O114" s="102"/>
      <c r="P114" s="101"/>
      <c r="Q114" s="102"/>
    </row>
    <row r="115" spans="1:17" x14ac:dyDescent="0.25">
      <c r="A115" s="137"/>
      <c r="B115" s="101"/>
      <c r="C115" s="101"/>
      <c r="E115" s="101"/>
      <c r="F115" s="101"/>
      <c r="G115" s="101"/>
      <c r="H115" s="103"/>
      <c r="I115" s="102"/>
      <c r="J115" s="102"/>
      <c r="K115" s="102"/>
      <c r="L115" s="102"/>
      <c r="M115" s="102"/>
      <c r="N115" s="142"/>
      <c r="O115" s="102"/>
      <c r="P115" s="101"/>
      <c r="Q115" s="102"/>
    </row>
    <row r="116" spans="1:17" x14ac:dyDescent="0.25">
      <c r="A116" s="137"/>
      <c r="B116" s="101"/>
      <c r="C116" s="101"/>
      <c r="D116" s="101"/>
      <c r="E116" s="101"/>
      <c r="F116" s="101"/>
      <c r="G116" s="101"/>
      <c r="H116" s="103"/>
      <c r="I116" s="102"/>
      <c r="J116" s="102"/>
      <c r="K116" s="102"/>
      <c r="L116" s="102"/>
      <c r="M116" s="102"/>
      <c r="N116" s="142"/>
      <c r="O116" s="102"/>
      <c r="P116" s="101"/>
      <c r="Q116" s="102"/>
    </row>
    <row r="117" spans="1:17" x14ac:dyDescent="0.25">
      <c r="A117" s="137"/>
      <c r="B117" s="101"/>
      <c r="C117" s="101"/>
      <c r="D117" s="101"/>
      <c r="E117" s="101"/>
      <c r="F117" s="101"/>
      <c r="G117" s="101"/>
      <c r="H117" s="103"/>
      <c r="I117" s="102"/>
      <c r="J117" s="102"/>
      <c r="K117" s="102"/>
      <c r="L117" s="102"/>
      <c r="M117" s="102"/>
      <c r="N117" s="142"/>
      <c r="O117" s="102"/>
      <c r="P117" s="101"/>
      <c r="Q117" s="102"/>
    </row>
    <row r="118" spans="1:17" x14ac:dyDescent="0.25">
      <c r="A118" s="137"/>
      <c r="B118" s="101"/>
      <c r="C118" s="101"/>
      <c r="D118" s="101"/>
      <c r="E118" s="101"/>
      <c r="F118" s="101"/>
      <c r="G118" s="101"/>
      <c r="H118" s="103"/>
      <c r="I118" s="102"/>
      <c r="J118" s="102"/>
      <c r="K118" s="102"/>
      <c r="L118" s="102"/>
      <c r="M118" s="102"/>
      <c r="N118" s="142"/>
      <c r="O118" s="102"/>
      <c r="P118" s="101"/>
      <c r="Q118" s="102"/>
    </row>
    <row r="119" spans="1:17" x14ac:dyDescent="0.25">
      <c r="A119" s="137"/>
      <c r="B119" s="101"/>
      <c r="C119" s="101"/>
      <c r="D119" s="101"/>
      <c r="E119" s="101"/>
      <c r="F119" s="101"/>
      <c r="G119" s="101"/>
      <c r="H119" s="103"/>
      <c r="I119" s="102"/>
      <c r="J119" s="102"/>
      <c r="K119" s="102"/>
      <c r="L119" s="102"/>
      <c r="M119" s="102"/>
      <c r="N119" s="142"/>
      <c r="O119" s="102"/>
      <c r="P119" s="101"/>
      <c r="Q119" s="102"/>
    </row>
    <row r="120" spans="1:17" x14ac:dyDescent="0.25">
      <c r="A120" s="137"/>
      <c r="B120" s="101"/>
      <c r="C120" s="101"/>
      <c r="D120" s="101"/>
      <c r="E120" s="101"/>
      <c r="F120" s="101"/>
      <c r="G120" s="101"/>
      <c r="H120" s="103"/>
      <c r="I120" s="102"/>
      <c r="J120" s="102"/>
      <c r="K120" s="102"/>
      <c r="L120" s="102"/>
      <c r="M120" s="102"/>
      <c r="N120" s="142"/>
      <c r="O120" s="102"/>
      <c r="P120" s="101"/>
      <c r="Q120" s="102"/>
    </row>
    <row r="121" spans="1:17" x14ac:dyDescent="0.25">
      <c r="A121" s="137"/>
      <c r="B121" s="101"/>
      <c r="C121" s="101"/>
      <c r="D121" s="101"/>
      <c r="E121" s="101"/>
      <c r="F121" s="101"/>
      <c r="G121" s="101"/>
      <c r="H121" s="103"/>
      <c r="I121" s="102"/>
      <c r="J121" s="102"/>
      <c r="K121" s="102"/>
      <c r="L121" s="102"/>
      <c r="M121" s="102"/>
      <c r="N121" s="142"/>
      <c r="O121" s="102"/>
      <c r="P121" s="101"/>
      <c r="Q121" s="102"/>
    </row>
    <row r="122" spans="1:17" x14ac:dyDescent="0.25">
      <c r="A122" s="137"/>
      <c r="B122" s="101"/>
      <c r="C122" s="101"/>
      <c r="D122" s="101"/>
      <c r="E122" s="101"/>
      <c r="F122" s="101"/>
      <c r="G122" s="101"/>
      <c r="H122" s="103"/>
      <c r="I122" s="102"/>
      <c r="J122" s="102"/>
      <c r="K122" s="102"/>
      <c r="L122" s="102"/>
      <c r="M122" s="102"/>
      <c r="N122" s="142"/>
      <c r="O122" s="102"/>
      <c r="P122" s="101"/>
      <c r="Q122" s="102"/>
    </row>
    <row r="123" spans="1:17" x14ac:dyDescent="0.25">
      <c r="A123" s="137"/>
      <c r="B123" s="101"/>
      <c r="C123" s="101"/>
      <c r="D123" s="101"/>
      <c r="E123" s="101"/>
      <c r="F123" s="101"/>
      <c r="G123" s="101"/>
      <c r="H123" s="103"/>
      <c r="I123" s="102"/>
      <c r="J123" s="102"/>
      <c r="K123" s="102"/>
      <c r="L123" s="102"/>
      <c r="M123" s="102"/>
      <c r="N123" s="142"/>
      <c r="O123" s="102"/>
      <c r="P123" s="101"/>
      <c r="Q123" s="102"/>
    </row>
    <row r="124" spans="1:17" x14ac:dyDescent="0.25">
      <c r="A124" s="137"/>
      <c r="B124" s="101"/>
      <c r="C124" s="101"/>
      <c r="D124" s="101"/>
      <c r="E124" s="101"/>
      <c r="F124" s="101"/>
      <c r="G124" s="101"/>
      <c r="H124" s="103"/>
      <c r="I124" s="102"/>
      <c r="J124" s="102"/>
      <c r="K124" s="102"/>
      <c r="L124" s="102"/>
      <c r="M124" s="102"/>
      <c r="N124" s="142"/>
      <c r="O124" s="102"/>
      <c r="P124" s="101"/>
      <c r="Q124" s="102"/>
    </row>
    <row r="125" spans="1:17" x14ac:dyDescent="0.25">
      <c r="A125" s="137"/>
      <c r="B125" s="101"/>
      <c r="C125" s="101"/>
      <c r="D125" s="101"/>
      <c r="E125" s="101"/>
      <c r="F125" s="101"/>
      <c r="G125" s="101"/>
      <c r="H125" s="103"/>
      <c r="I125" s="102"/>
      <c r="J125" s="102"/>
      <c r="K125" s="102"/>
      <c r="L125" s="102"/>
      <c r="M125" s="102"/>
      <c r="N125" s="142"/>
      <c r="O125" s="102"/>
      <c r="P125" s="101"/>
      <c r="Q125" s="102"/>
    </row>
    <row r="126" spans="1:17" x14ac:dyDescent="0.25">
      <c r="A126" s="137"/>
      <c r="B126" s="101"/>
      <c r="C126" s="101"/>
      <c r="D126" s="101"/>
      <c r="E126" s="101"/>
      <c r="F126" s="101"/>
      <c r="G126" s="101"/>
      <c r="H126" s="103"/>
      <c r="I126" s="102"/>
      <c r="J126" s="102"/>
      <c r="K126" s="102"/>
      <c r="L126" s="102"/>
      <c r="M126" s="102"/>
      <c r="N126" s="142"/>
      <c r="O126" s="102"/>
      <c r="P126" s="101"/>
      <c r="Q126" s="102"/>
    </row>
    <row r="127" spans="1:17" x14ac:dyDescent="0.25">
      <c r="A127" s="137"/>
      <c r="B127" s="101"/>
      <c r="C127" s="101"/>
      <c r="D127" s="101"/>
      <c r="E127" s="101"/>
      <c r="F127" s="101"/>
      <c r="G127" s="101"/>
      <c r="H127" s="103"/>
      <c r="I127" s="102"/>
      <c r="J127" s="102"/>
      <c r="K127" s="102"/>
      <c r="L127" s="102"/>
      <c r="M127" s="102"/>
      <c r="N127" s="142"/>
      <c r="O127" s="102"/>
      <c r="P127" s="101"/>
      <c r="Q127" s="102"/>
    </row>
    <row r="176" spans="24:24" x14ac:dyDescent="0.25">
      <c r="X176" s="121">
        <f>53900*100/105</f>
        <v>51333.333333333336</v>
      </c>
    </row>
  </sheetData>
  <mergeCells count="10">
    <mergeCell ref="F2:F3"/>
    <mergeCell ref="G2:J2"/>
    <mergeCell ref="K2:N2"/>
    <mergeCell ref="O2:P2"/>
    <mergeCell ref="A1:D1"/>
    <mergeCell ref="A2:A3"/>
    <mergeCell ref="B2:B3"/>
    <mergeCell ref="C2:C3"/>
    <mergeCell ref="D2:D3"/>
    <mergeCell ref="E2:E3"/>
  </mergeCells>
  <phoneticPr fontId="23" type="noConversion"/>
  <pageMargins left="0.7" right="0.7" top="0.75" bottom="0.75" header="0.3" footer="0.3"/>
  <pageSetup paperSize="9" scale="3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152"/>
  <sheetViews>
    <sheetView topLeftCell="A7" zoomScaleNormal="100" workbookViewId="0">
      <selection activeCell="F16" sqref="F16"/>
    </sheetView>
  </sheetViews>
  <sheetFormatPr defaultRowHeight="15" x14ac:dyDescent="0.25"/>
  <cols>
    <col min="1" max="1" width="4.5703125" customWidth="1"/>
    <col min="2" max="2" width="7.5703125" style="63" customWidth="1"/>
    <col min="3" max="3" width="14.85546875" customWidth="1"/>
    <col min="4" max="4" width="12" customWidth="1"/>
    <col min="5" max="5" width="8.7109375" customWidth="1"/>
    <col min="6" max="6" width="18.85546875" style="91" customWidth="1"/>
    <col min="7" max="7" width="12.5703125" style="91" customWidth="1"/>
    <col min="8" max="8" width="14.5703125" style="91" customWidth="1"/>
    <col min="9" max="9" width="14.42578125" style="91" customWidth="1"/>
    <col min="10" max="10" width="7.7109375" style="92" customWidth="1"/>
    <col min="11" max="11" width="19.85546875" style="91" customWidth="1"/>
    <col min="12" max="12" width="15.42578125" style="91" customWidth="1"/>
    <col min="13" max="13" width="14.5703125" customWidth="1"/>
    <col min="14" max="14" width="21.42578125" customWidth="1"/>
    <col min="15" max="15" width="6.7109375" customWidth="1"/>
    <col min="16" max="16" width="19.5703125" customWidth="1"/>
    <col min="17" max="17" width="16.7109375" customWidth="1"/>
    <col min="18" max="18" width="12.85546875" customWidth="1"/>
    <col min="19" max="19" width="10.5703125" bestFit="1" customWidth="1"/>
    <col min="20" max="20" width="10.5703125" customWidth="1"/>
  </cols>
  <sheetData>
    <row r="1" spans="1:20" ht="21" x14ac:dyDescent="0.25">
      <c r="A1" s="270" t="s">
        <v>81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2"/>
      <c r="O1" s="3"/>
      <c r="P1" s="3"/>
    </row>
    <row r="2" spans="1:20" ht="15.75" customHeight="1" x14ac:dyDescent="0.25">
      <c r="A2" s="4" t="s">
        <v>0</v>
      </c>
      <c r="B2" s="4" t="s">
        <v>1</v>
      </c>
      <c r="C2" s="5" t="s">
        <v>2</v>
      </c>
      <c r="D2" s="5"/>
      <c r="E2" s="5"/>
      <c r="F2" s="324" t="s">
        <v>3</v>
      </c>
      <c r="G2" s="325"/>
      <c r="H2" s="325"/>
      <c r="I2" s="325"/>
      <c r="J2" s="326"/>
      <c r="K2" s="327" t="s">
        <v>4</v>
      </c>
      <c r="L2" s="328"/>
      <c r="M2" s="329"/>
      <c r="N2" s="6" t="s">
        <v>5</v>
      </c>
      <c r="O2" s="6"/>
      <c r="P2" s="6" t="s">
        <v>6</v>
      </c>
      <c r="Q2" s="7" t="s">
        <v>7</v>
      </c>
    </row>
    <row r="3" spans="1:20" ht="15" customHeight="1" x14ac:dyDescent="0.25">
      <c r="A3" s="4"/>
      <c r="B3" s="4"/>
      <c r="C3" s="8" t="s">
        <v>8</v>
      </c>
      <c r="D3" s="8" t="s">
        <v>9</v>
      </c>
      <c r="E3" s="9" t="s">
        <v>10</v>
      </c>
      <c r="F3" s="10" t="s">
        <v>11</v>
      </c>
      <c r="G3" s="10" t="s">
        <v>12</v>
      </c>
      <c r="H3" s="10" t="s">
        <v>13</v>
      </c>
      <c r="I3" s="11" t="s">
        <v>14</v>
      </c>
      <c r="J3" s="9" t="s">
        <v>10</v>
      </c>
      <c r="K3" s="12" t="s">
        <v>15</v>
      </c>
      <c r="L3" s="12" t="s">
        <v>39</v>
      </c>
      <c r="M3" s="13" t="s">
        <v>10</v>
      </c>
      <c r="N3" s="6" t="s">
        <v>16</v>
      </c>
      <c r="O3" s="14" t="s">
        <v>10</v>
      </c>
      <c r="P3" s="6"/>
      <c r="Q3" s="7"/>
    </row>
    <row r="4" spans="1:20" ht="18" x14ac:dyDescent="0.25">
      <c r="A4" s="15">
        <v>1</v>
      </c>
      <c r="B4" s="16">
        <v>45691</v>
      </c>
      <c r="C4" s="17">
        <v>1413000</v>
      </c>
      <c r="D4" s="18">
        <v>1250</v>
      </c>
      <c r="E4" s="19">
        <v>0</v>
      </c>
      <c r="F4" s="20">
        <v>857400</v>
      </c>
      <c r="G4" s="20">
        <v>0</v>
      </c>
      <c r="H4" s="21">
        <v>0</v>
      </c>
      <c r="I4" s="22">
        <v>0</v>
      </c>
      <c r="J4" s="19">
        <v>0</v>
      </c>
      <c r="K4" s="23">
        <v>0</v>
      </c>
      <c r="L4" s="23">
        <v>0</v>
      </c>
      <c r="M4" s="24">
        <v>0</v>
      </c>
      <c r="N4" s="25">
        <f>C4+F4-K4</f>
        <v>2270400</v>
      </c>
      <c r="O4" s="26">
        <f t="shared" ref="O4:O32" si="0">E4+J4-M4</f>
        <v>0</v>
      </c>
      <c r="P4" s="27">
        <f>D4+G4+H4+I4-L4</f>
        <v>1250</v>
      </c>
      <c r="Q4" s="28">
        <f t="shared" ref="Q4:Q27" si="1">N4+P4</f>
        <v>2271650</v>
      </c>
    </row>
    <row r="5" spans="1:20" ht="18" x14ac:dyDescent="0.25">
      <c r="A5" s="15">
        <v>2</v>
      </c>
      <c r="B5" s="16">
        <v>45692</v>
      </c>
      <c r="C5" s="29">
        <v>2270400</v>
      </c>
      <c r="D5" s="18">
        <v>1250</v>
      </c>
      <c r="E5" s="19">
        <v>0</v>
      </c>
      <c r="F5" s="20">
        <v>8089900</v>
      </c>
      <c r="G5" s="20">
        <v>0</v>
      </c>
      <c r="H5" s="38">
        <v>0</v>
      </c>
      <c r="I5" s="30">
        <v>0</v>
      </c>
      <c r="J5" s="31">
        <v>0</v>
      </c>
      <c r="K5" s="32">
        <v>0</v>
      </c>
      <c r="L5" s="23">
        <v>0</v>
      </c>
      <c r="M5" s="33">
        <v>0</v>
      </c>
      <c r="N5" s="25">
        <f t="shared" ref="N5:N19" si="2">C5+F5-K5</f>
        <v>10360300</v>
      </c>
      <c r="O5" s="26"/>
      <c r="P5" s="27">
        <f t="shared" ref="P5:P19" si="3">D5+G5+H5+I5-L5</f>
        <v>1250</v>
      </c>
      <c r="Q5" s="28">
        <f t="shared" si="1"/>
        <v>10361550</v>
      </c>
    </row>
    <row r="6" spans="1:20" s="34" customFormat="1" ht="18" x14ac:dyDescent="0.25">
      <c r="A6" s="15">
        <v>3</v>
      </c>
      <c r="B6" s="16">
        <v>45693</v>
      </c>
      <c r="C6" s="29">
        <v>10360300</v>
      </c>
      <c r="D6" s="18">
        <v>1250</v>
      </c>
      <c r="E6" s="19">
        <v>0</v>
      </c>
      <c r="F6" s="20">
        <v>5968700</v>
      </c>
      <c r="G6" s="20">
        <v>0</v>
      </c>
      <c r="H6" s="21">
        <v>0</v>
      </c>
      <c r="I6" s="30">
        <v>0</v>
      </c>
      <c r="J6" s="31">
        <v>0</v>
      </c>
      <c r="K6" s="32">
        <v>10360300</v>
      </c>
      <c r="L6" s="23">
        <v>0</v>
      </c>
      <c r="M6" s="33">
        <v>0</v>
      </c>
      <c r="N6" s="25">
        <f t="shared" si="2"/>
        <v>5968700</v>
      </c>
      <c r="O6" s="26"/>
      <c r="P6" s="27">
        <f t="shared" si="3"/>
        <v>1250</v>
      </c>
      <c r="Q6" s="28">
        <f t="shared" si="1"/>
        <v>5969950</v>
      </c>
    </row>
    <row r="7" spans="1:20" ht="18.75" customHeight="1" x14ac:dyDescent="0.25">
      <c r="A7" s="15">
        <v>4</v>
      </c>
      <c r="B7" s="16">
        <v>45698</v>
      </c>
      <c r="C7" s="29">
        <v>5968700</v>
      </c>
      <c r="D7" s="18">
        <v>1250</v>
      </c>
      <c r="E7" s="19">
        <v>0</v>
      </c>
      <c r="F7" s="20">
        <v>510800</v>
      </c>
      <c r="G7" s="20">
        <v>0</v>
      </c>
      <c r="H7" s="21">
        <v>0</v>
      </c>
      <c r="I7" s="30">
        <v>0</v>
      </c>
      <c r="J7" s="31">
        <v>0</v>
      </c>
      <c r="K7" s="35">
        <v>0</v>
      </c>
      <c r="L7" s="32">
        <v>0</v>
      </c>
      <c r="M7" s="33">
        <v>0</v>
      </c>
      <c r="N7" s="25">
        <f t="shared" si="2"/>
        <v>6479500</v>
      </c>
      <c r="O7" s="26"/>
      <c r="P7" s="27">
        <f t="shared" si="3"/>
        <v>1250</v>
      </c>
      <c r="Q7" s="28">
        <f t="shared" si="1"/>
        <v>6480750</v>
      </c>
    </row>
    <row r="8" spans="1:20" ht="18" x14ac:dyDescent="0.25">
      <c r="A8" s="15">
        <v>5</v>
      </c>
      <c r="B8" s="16">
        <v>45699</v>
      </c>
      <c r="C8" s="29">
        <v>6479500</v>
      </c>
      <c r="D8" s="18">
        <v>1250</v>
      </c>
      <c r="E8" s="19">
        <v>0</v>
      </c>
      <c r="F8" s="38">
        <v>0</v>
      </c>
      <c r="G8" s="20">
        <v>0</v>
      </c>
      <c r="H8" s="21">
        <v>0</v>
      </c>
      <c r="I8" s="30">
        <v>730000</v>
      </c>
      <c r="J8" s="31">
        <v>0</v>
      </c>
      <c r="K8" s="35">
        <v>730000</v>
      </c>
      <c r="L8" s="35">
        <v>357800</v>
      </c>
      <c r="M8" s="33">
        <v>0</v>
      </c>
      <c r="N8" s="25">
        <f t="shared" si="2"/>
        <v>5749500</v>
      </c>
      <c r="O8" s="26"/>
      <c r="P8" s="27">
        <f t="shared" si="3"/>
        <v>373450</v>
      </c>
      <c r="Q8" s="28">
        <f t="shared" si="1"/>
        <v>6122950</v>
      </c>
      <c r="R8" s="275"/>
      <c r="S8" s="37"/>
      <c r="T8" s="37"/>
    </row>
    <row r="9" spans="1:20" ht="18" x14ac:dyDescent="0.25">
      <c r="A9" s="15">
        <v>6</v>
      </c>
      <c r="B9" s="16">
        <v>45705</v>
      </c>
      <c r="C9" s="29">
        <v>5749500</v>
      </c>
      <c r="D9" s="18">
        <v>373450</v>
      </c>
      <c r="E9" s="19"/>
      <c r="F9" s="20">
        <v>5577650</v>
      </c>
      <c r="G9" s="20">
        <v>0</v>
      </c>
      <c r="H9" s="21">
        <v>0</v>
      </c>
      <c r="I9" s="30">
        <v>0</v>
      </c>
      <c r="J9" s="31">
        <v>0</v>
      </c>
      <c r="K9" s="32">
        <v>0</v>
      </c>
      <c r="L9" s="23">
        <v>0</v>
      </c>
      <c r="M9" s="33">
        <v>0</v>
      </c>
      <c r="N9" s="25">
        <f t="shared" si="2"/>
        <v>11327150</v>
      </c>
      <c r="O9" s="26"/>
      <c r="P9" s="27">
        <f t="shared" si="3"/>
        <v>373450</v>
      </c>
      <c r="Q9" s="28">
        <f t="shared" si="1"/>
        <v>11700600</v>
      </c>
      <c r="R9" s="37"/>
    </row>
    <row r="10" spans="1:20" ht="18" x14ac:dyDescent="0.25">
      <c r="A10" s="15">
        <v>7</v>
      </c>
      <c r="B10" s="16">
        <v>45707</v>
      </c>
      <c r="C10" s="29">
        <v>11327150</v>
      </c>
      <c r="D10" s="18">
        <v>373450</v>
      </c>
      <c r="E10" s="19"/>
      <c r="F10" s="38">
        <v>1551100</v>
      </c>
      <c r="G10" s="20">
        <v>0</v>
      </c>
      <c r="H10" s="21">
        <v>0</v>
      </c>
      <c r="I10" s="30">
        <v>0</v>
      </c>
      <c r="J10" s="31">
        <v>0</v>
      </c>
      <c r="K10" s="35">
        <v>0</v>
      </c>
      <c r="L10" s="35">
        <v>0</v>
      </c>
      <c r="M10" s="33">
        <v>0</v>
      </c>
      <c r="N10" s="25">
        <f t="shared" si="2"/>
        <v>12878250</v>
      </c>
      <c r="O10" s="26"/>
      <c r="P10" s="27">
        <f t="shared" si="3"/>
        <v>373450</v>
      </c>
      <c r="Q10" s="28">
        <f t="shared" si="1"/>
        <v>13251700</v>
      </c>
      <c r="R10" s="37"/>
    </row>
    <row r="11" spans="1:20" ht="18" x14ac:dyDescent="0.25">
      <c r="A11" s="15">
        <v>8</v>
      </c>
      <c r="B11" s="16">
        <v>45708</v>
      </c>
      <c r="C11" s="29">
        <v>12878250</v>
      </c>
      <c r="D11" s="18">
        <v>373450</v>
      </c>
      <c r="E11" s="19">
        <v>0</v>
      </c>
      <c r="F11" s="20">
        <v>1333800</v>
      </c>
      <c r="G11" s="20">
        <v>0</v>
      </c>
      <c r="H11" s="21">
        <v>0</v>
      </c>
      <c r="I11" s="115">
        <v>568000</v>
      </c>
      <c r="J11" s="31"/>
      <c r="K11" s="117">
        <v>5120750</v>
      </c>
      <c r="L11" s="32">
        <v>378600</v>
      </c>
      <c r="M11" s="33">
        <v>0</v>
      </c>
      <c r="N11" s="25">
        <f t="shared" si="2"/>
        <v>9091300</v>
      </c>
      <c r="O11" s="26"/>
      <c r="P11" s="27">
        <f t="shared" si="3"/>
        <v>562850</v>
      </c>
      <c r="Q11" s="28">
        <f t="shared" si="1"/>
        <v>9654150</v>
      </c>
      <c r="R11" s="37"/>
    </row>
    <row r="12" spans="1:20" ht="18" x14ac:dyDescent="0.25">
      <c r="A12" s="15">
        <v>9</v>
      </c>
      <c r="B12" s="16">
        <v>45709</v>
      </c>
      <c r="C12" s="29">
        <v>9091300</v>
      </c>
      <c r="D12" s="18">
        <v>562850</v>
      </c>
      <c r="E12" s="19">
        <v>0</v>
      </c>
      <c r="F12" s="38">
        <v>2642400</v>
      </c>
      <c r="G12" s="38">
        <v>0</v>
      </c>
      <c r="H12" s="38">
        <v>0</v>
      </c>
      <c r="I12" s="30">
        <v>0</v>
      </c>
      <c r="J12" s="31">
        <v>0</v>
      </c>
      <c r="K12" s="35">
        <v>9091300</v>
      </c>
      <c r="L12" s="35">
        <v>0</v>
      </c>
      <c r="M12" s="33">
        <v>0</v>
      </c>
      <c r="N12" s="25">
        <f t="shared" si="2"/>
        <v>2642400</v>
      </c>
      <c r="O12" s="26"/>
      <c r="P12" s="27">
        <f t="shared" si="3"/>
        <v>562850</v>
      </c>
      <c r="Q12" s="28">
        <f t="shared" si="1"/>
        <v>3205250</v>
      </c>
    </row>
    <row r="13" spans="1:20" ht="18" x14ac:dyDescent="0.25">
      <c r="A13" s="15">
        <v>10</v>
      </c>
      <c r="B13" s="16">
        <v>45712</v>
      </c>
      <c r="C13" s="29">
        <v>2642400</v>
      </c>
      <c r="D13" s="18">
        <v>562850</v>
      </c>
      <c r="E13" s="19"/>
      <c r="F13" s="54">
        <v>1373700</v>
      </c>
      <c r="G13" s="54">
        <v>0</v>
      </c>
      <c r="H13" s="114">
        <v>0</v>
      </c>
      <c r="I13" s="115">
        <v>0</v>
      </c>
      <c r="J13" s="116">
        <v>0</v>
      </c>
      <c r="K13" s="117">
        <v>0</v>
      </c>
      <c r="L13" s="117">
        <v>0</v>
      </c>
      <c r="M13" s="39">
        <v>0</v>
      </c>
      <c r="N13" s="25">
        <f t="shared" si="2"/>
        <v>4016100</v>
      </c>
      <c r="O13" s="26"/>
      <c r="P13" s="27">
        <f t="shared" si="3"/>
        <v>562850</v>
      </c>
      <c r="Q13" s="28">
        <f t="shared" si="1"/>
        <v>4578950</v>
      </c>
    </row>
    <row r="14" spans="1:20" ht="18" x14ac:dyDescent="0.25">
      <c r="A14" s="15">
        <v>11</v>
      </c>
      <c r="B14" s="16">
        <v>45713</v>
      </c>
      <c r="C14" s="29">
        <v>4016100</v>
      </c>
      <c r="D14" s="18">
        <v>562850</v>
      </c>
      <c r="E14" s="19">
        <v>0</v>
      </c>
      <c r="F14" s="38">
        <v>903900</v>
      </c>
      <c r="G14" s="38">
        <v>0</v>
      </c>
      <c r="H14" s="38">
        <v>0</v>
      </c>
      <c r="I14" s="30">
        <v>0</v>
      </c>
      <c r="J14" s="31">
        <v>0</v>
      </c>
      <c r="K14" s="35">
        <v>0</v>
      </c>
      <c r="L14" s="35">
        <v>508900</v>
      </c>
      <c r="M14" s="33">
        <v>0</v>
      </c>
      <c r="N14" s="25">
        <f t="shared" si="2"/>
        <v>4920000</v>
      </c>
      <c r="O14" s="26"/>
      <c r="P14" s="27">
        <f t="shared" si="3"/>
        <v>53950</v>
      </c>
      <c r="Q14" s="28">
        <f t="shared" si="1"/>
        <v>4973950</v>
      </c>
      <c r="R14" s="40"/>
    </row>
    <row r="15" spans="1:20" ht="18" x14ac:dyDescent="0.25">
      <c r="A15" s="15">
        <v>12</v>
      </c>
      <c r="B15" s="16">
        <v>45715</v>
      </c>
      <c r="C15" s="29">
        <v>4920000</v>
      </c>
      <c r="D15" s="18">
        <v>53950</v>
      </c>
      <c r="E15" s="19">
        <v>0</v>
      </c>
      <c r="F15" s="38">
        <v>374035</v>
      </c>
      <c r="G15" s="54">
        <v>0</v>
      </c>
      <c r="H15" s="38">
        <v>0</v>
      </c>
      <c r="I15" s="36">
        <v>0</v>
      </c>
      <c r="J15" s="31">
        <v>0</v>
      </c>
      <c r="K15" s="35">
        <v>374035</v>
      </c>
      <c r="L15" s="35">
        <v>0</v>
      </c>
      <c r="M15" s="33">
        <v>0</v>
      </c>
      <c r="N15" s="25">
        <f t="shared" si="2"/>
        <v>4920000</v>
      </c>
      <c r="O15" s="26"/>
      <c r="P15" s="27">
        <f t="shared" si="3"/>
        <v>53950</v>
      </c>
      <c r="Q15" s="28">
        <f t="shared" si="1"/>
        <v>4973950</v>
      </c>
      <c r="R15" s="40"/>
      <c r="S15" s="37"/>
    </row>
    <row r="16" spans="1:20" ht="18" x14ac:dyDescent="0.25">
      <c r="A16" s="15">
        <v>13</v>
      </c>
      <c r="B16" s="16">
        <v>45716</v>
      </c>
      <c r="C16" s="29">
        <v>4920000</v>
      </c>
      <c r="D16" s="18">
        <v>53950</v>
      </c>
      <c r="E16" s="19">
        <v>0</v>
      </c>
      <c r="F16" s="38">
        <v>2159460</v>
      </c>
      <c r="G16" s="38"/>
      <c r="H16" s="38"/>
      <c r="I16" s="30"/>
      <c r="J16" s="31"/>
      <c r="K16" s="41">
        <v>2159460</v>
      </c>
      <c r="L16" s="41"/>
      <c r="M16" s="33"/>
      <c r="N16" s="25">
        <f t="shared" si="2"/>
        <v>4920000</v>
      </c>
      <c r="O16" s="26"/>
      <c r="P16" s="27">
        <f t="shared" si="3"/>
        <v>53950</v>
      </c>
      <c r="Q16" s="28">
        <f t="shared" si="1"/>
        <v>4973950</v>
      </c>
      <c r="R16" s="40"/>
    </row>
    <row r="17" spans="1:18" ht="18" x14ac:dyDescent="0.25">
      <c r="A17" s="15">
        <v>14</v>
      </c>
      <c r="B17" s="16"/>
      <c r="C17" s="29"/>
      <c r="D17" s="18"/>
      <c r="E17" s="19"/>
      <c r="F17" s="38"/>
      <c r="G17" s="38"/>
      <c r="H17" s="38"/>
      <c r="I17" s="30"/>
      <c r="J17" s="31"/>
      <c r="K17" s="32"/>
      <c r="L17" s="32"/>
      <c r="M17" s="33"/>
      <c r="N17" s="25">
        <f t="shared" si="2"/>
        <v>0</v>
      </c>
      <c r="O17" s="26"/>
      <c r="P17" s="27">
        <f t="shared" si="3"/>
        <v>0</v>
      </c>
      <c r="Q17" s="28">
        <f t="shared" si="1"/>
        <v>0</v>
      </c>
      <c r="R17" s="40"/>
    </row>
    <row r="18" spans="1:18" ht="18" x14ac:dyDescent="0.25">
      <c r="A18" s="15">
        <v>15</v>
      </c>
      <c r="B18" s="16"/>
      <c r="C18" s="29"/>
      <c r="D18" s="18"/>
      <c r="F18" s="19"/>
      <c r="G18" s="42"/>
      <c r="H18" s="42"/>
      <c r="I18" s="30"/>
      <c r="J18" s="43"/>
      <c r="K18" s="44"/>
      <c r="L18" s="44"/>
      <c r="M18" s="33">
        <v>0</v>
      </c>
      <c r="N18" s="25">
        <f t="shared" si="2"/>
        <v>0</v>
      </c>
      <c r="O18" s="26">
        <f>F18+J18-M18</f>
        <v>0</v>
      </c>
      <c r="P18" s="27">
        <f t="shared" si="3"/>
        <v>0</v>
      </c>
      <c r="Q18" s="28">
        <f t="shared" si="1"/>
        <v>0</v>
      </c>
      <c r="R18" s="40"/>
    </row>
    <row r="19" spans="1:18" ht="18" x14ac:dyDescent="0.25">
      <c r="A19" s="15">
        <v>17</v>
      </c>
      <c r="B19" s="16"/>
      <c r="C19" s="29"/>
      <c r="D19" s="18"/>
      <c r="E19" s="19"/>
      <c r="F19" s="48"/>
      <c r="G19" s="48"/>
      <c r="H19" s="48"/>
      <c r="I19" s="45"/>
      <c r="J19" s="118"/>
      <c r="K19" s="119"/>
      <c r="L19" s="119"/>
      <c r="M19" s="33">
        <v>0</v>
      </c>
      <c r="N19" s="25">
        <f t="shared" si="2"/>
        <v>0</v>
      </c>
      <c r="O19" s="26">
        <f t="shared" si="0"/>
        <v>0</v>
      </c>
      <c r="P19" s="27">
        <f t="shared" si="3"/>
        <v>0</v>
      </c>
      <c r="Q19" s="28">
        <f t="shared" si="1"/>
        <v>0</v>
      </c>
      <c r="R19" s="40"/>
    </row>
    <row r="20" spans="1:18" ht="18" x14ac:dyDescent="0.25">
      <c r="A20" s="15">
        <v>18</v>
      </c>
      <c r="B20" s="16"/>
      <c r="C20" s="29"/>
      <c r="D20" s="18"/>
      <c r="E20" s="19"/>
      <c r="F20" s="48"/>
      <c r="G20" s="48"/>
      <c r="H20" s="48"/>
      <c r="I20" s="120"/>
      <c r="J20" s="118"/>
      <c r="K20" s="119"/>
      <c r="L20" s="119"/>
      <c r="M20" s="33">
        <v>0</v>
      </c>
      <c r="N20" s="25">
        <f t="shared" ref="N20:N32" si="4">C20+F20-K20</f>
        <v>0</v>
      </c>
      <c r="O20" s="26">
        <f t="shared" si="0"/>
        <v>0</v>
      </c>
      <c r="P20" s="27">
        <f t="shared" ref="P20:P32" si="5">D20+G20+H20+I20-L20</f>
        <v>0</v>
      </c>
      <c r="Q20" s="28">
        <f t="shared" si="1"/>
        <v>0</v>
      </c>
      <c r="R20" s="40"/>
    </row>
    <row r="21" spans="1:18" ht="18" x14ac:dyDescent="0.25">
      <c r="A21" s="15">
        <v>19</v>
      </c>
      <c r="B21" s="16"/>
      <c r="C21" s="29"/>
      <c r="D21" s="18"/>
      <c r="E21" s="19"/>
      <c r="F21" s="48"/>
      <c r="G21" s="48"/>
      <c r="H21" s="48"/>
      <c r="I21" s="120"/>
      <c r="J21" s="118"/>
      <c r="K21" s="119"/>
      <c r="L21" s="119"/>
      <c r="M21" s="33">
        <v>0</v>
      </c>
      <c r="N21" s="25">
        <f t="shared" si="4"/>
        <v>0</v>
      </c>
      <c r="O21" s="26">
        <f t="shared" si="0"/>
        <v>0</v>
      </c>
      <c r="P21" s="27">
        <f t="shared" si="5"/>
        <v>0</v>
      </c>
      <c r="Q21" s="28">
        <f t="shared" si="1"/>
        <v>0</v>
      </c>
    </row>
    <row r="22" spans="1:18" ht="18" x14ac:dyDescent="0.25">
      <c r="A22" s="15">
        <v>20</v>
      </c>
      <c r="B22" s="16"/>
      <c r="C22" s="29"/>
      <c r="D22" s="18"/>
      <c r="E22" s="19"/>
      <c r="F22" s="46"/>
      <c r="G22" s="46"/>
      <c r="H22" s="46"/>
      <c r="I22" s="120"/>
      <c r="J22" s="9"/>
      <c r="K22" s="12"/>
      <c r="L22" s="12"/>
      <c r="M22" s="33"/>
      <c r="N22" s="25">
        <f>C22+F22-K22</f>
        <v>0</v>
      </c>
      <c r="O22" s="26">
        <f t="shared" si="0"/>
        <v>0</v>
      </c>
      <c r="P22" s="27">
        <f t="shared" si="5"/>
        <v>0</v>
      </c>
      <c r="Q22" s="28">
        <f t="shared" si="1"/>
        <v>0</v>
      </c>
      <c r="R22" s="40"/>
    </row>
    <row r="23" spans="1:18" ht="18" x14ac:dyDescent="0.25">
      <c r="A23" s="15">
        <v>21</v>
      </c>
      <c r="B23" s="16"/>
      <c r="C23" s="29"/>
      <c r="D23" s="18"/>
      <c r="E23" s="19"/>
      <c r="F23" s="46"/>
      <c r="G23" s="46"/>
      <c r="H23" s="46"/>
      <c r="I23" s="11"/>
      <c r="J23" s="9"/>
      <c r="K23" s="12"/>
      <c r="L23" s="12"/>
      <c r="M23" s="33">
        <v>0</v>
      </c>
      <c r="N23" s="25">
        <f t="shared" si="4"/>
        <v>0</v>
      </c>
      <c r="O23" s="26">
        <f t="shared" si="0"/>
        <v>0</v>
      </c>
      <c r="P23" s="27">
        <f t="shared" si="5"/>
        <v>0</v>
      </c>
      <c r="Q23" s="28">
        <f t="shared" si="1"/>
        <v>0</v>
      </c>
      <c r="R23" s="40">
        <f>R21-R14</f>
        <v>0</v>
      </c>
    </row>
    <row r="24" spans="1:18" ht="18" x14ac:dyDescent="0.25">
      <c r="A24" s="15">
        <v>22</v>
      </c>
      <c r="B24" s="16"/>
      <c r="C24" s="29"/>
      <c r="D24" s="18"/>
      <c r="E24" s="19"/>
      <c r="F24" s="46"/>
      <c r="G24" s="46"/>
      <c r="H24" s="46"/>
      <c r="I24" s="11"/>
      <c r="J24" s="9"/>
      <c r="K24" s="12"/>
      <c r="L24" s="12"/>
      <c r="M24" s="33">
        <v>0</v>
      </c>
      <c r="N24" s="25">
        <f t="shared" si="4"/>
        <v>0</v>
      </c>
      <c r="O24" s="26">
        <f t="shared" si="0"/>
        <v>0</v>
      </c>
      <c r="P24" s="27">
        <f t="shared" si="5"/>
        <v>0</v>
      </c>
      <c r="Q24" s="28">
        <f t="shared" si="1"/>
        <v>0</v>
      </c>
      <c r="R24" s="40"/>
    </row>
    <row r="25" spans="1:18" ht="18" x14ac:dyDescent="0.25">
      <c r="A25" s="15">
        <v>23</v>
      </c>
      <c r="B25" s="16"/>
      <c r="C25" s="29"/>
      <c r="D25" s="18"/>
      <c r="E25" s="19"/>
      <c r="F25" s="48"/>
      <c r="G25" s="48"/>
      <c r="H25" s="46"/>
      <c r="I25" s="11"/>
      <c r="J25" s="118"/>
      <c r="K25" s="119"/>
      <c r="L25" s="119"/>
      <c r="M25" s="33">
        <v>0</v>
      </c>
      <c r="N25" s="25">
        <f t="shared" si="4"/>
        <v>0</v>
      </c>
      <c r="O25" s="26">
        <f t="shared" si="0"/>
        <v>0</v>
      </c>
      <c r="P25" s="27">
        <f t="shared" si="5"/>
        <v>0</v>
      </c>
      <c r="Q25" s="28">
        <f t="shared" si="1"/>
        <v>0</v>
      </c>
      <c r="R25" s="47"/>
    </row>
    <row r="26" spans="1:18" ht="18" x14ac:dyDescent="0.25">
      <c r="A26" s="15">
        <v>24</v>
      </c>
      <c r="B26" s="16"/>
      <c r="C26" s="29"/>
      <c r="D26" s="18"/>
      <c r="E26" s="19"/>
      <c r="F26" s="46"/>
      <c r="G26" s="46"/>
      <c r="H26" s="46"/>
      <c r="I26" s="11"/>
      <c r="J26" s="9"/>
      <c r="K26" s="12"/>
      <c r="L26" s="12"/>
      <c r="M26" s="33">
        <v>0</v>
      </c>
      <c r="N26" s="25">
        <f t="shared" si="4"/>
        <v>0</v>
      </c>
      <c r="O26" s="26">
        <f t="shared" si="0"/>
        <v>0</v>
      </c>
      <c r="P26" s="27">
        <f t="shared" si="5"/>
        <v>0</v>
      </c>
      <c r="Q26" s="28">
        <f t="shared" si="1"/>
        <v>0</v>
      </c>
      <c r="R26" s="40"/>
    </row>
    <row r="27" spans="1:18" ht="18" x14ac:dyDescent="0.25">
      <c r="A27" s="15">
        <v>25</v>
      </c>
      <c r="B27" s="16"/>
      <c r="C27" s="29"/>
      <c r="D27" s="18"/>
      <c r="E27" s="19"/>
      <c r="F27" s="48"/>
      <c r="G27" s="48"/>
      <c r="H27" s="48"/>
      <c r="I27" s="120"/>
      <c r="J27" s="9"/>
      <c r="K27" s="49"/>
      <c r="L27" s="12"/>
      <c r="M27" s="33">
        <v>0</v>
      </c>
      <c r="N27" s="25">
        <f t="shared" si="4"/>
        <v>0</v>
      </c>
      <c r="O27" s="26">
        <f t="shared" si="0"/>
        <v>0</v>
      </c>
      <c r="P27" s="27">
        <f t="shared" si="5"/>
        <v>0</v>
      </c>
      <c r="Q27" s="28">
        <f t="shared" si="1"/>
        <v>0</v>
      </c>
      <c r="R27" s="40"/>
    </row>
    <row r="28" spans="1:18" ht="18" x14ac:dyDescent="0.25">
      <c r="A28" s="15">
        <v>26</v>
      </c>
      <c r="B28" s="16"/>
      <c r="C28" s="29"/>
      <c r="D28" s="18"/>
      <c r="E28" s="19"/>
      <c r="F28" s="51"/>
      <c r="G28" s="51"/>
      <c r="H28" s="48"/>
      <c r="I28" s="52"/>
      <c r="J28" s="9"/>
      <c r="K28" s="53"/>
      <c r="L28" s="53"/>
      <c r="M28" s="33">
        <v>0</v>
      </c>
      <c r="N28" s="25">
        <f t="shared" si="4"/>
        <v>0</v>
      </c>
      <c r="O28" s="26">
        <f t="shared" si="0"/>
        <v>0</v>
      </c>
      <c r="P28" s="27">
        <f t="shared" si="5"/>
        <v>0</v>
      </c>
      <c r="Q28" s="28">
        <f>N28+P28</f>
        <v>0</v>
      </c>
      <c r="R28" s="40"/>
    </row>
    <row r="29" spans="1:18" ht="18" x14ac:dyDescent="0.25">
      <c r="A29" s="15">
        <v>27</v>
      </c>
      <c r="B29" s="16"/>
      <c r="C29" s="29"/>
      <c r="D29" s="18"/>
      <c r="E29" s="19"/>
      <c r="F29" s="54"/>
      <c r="G29" s="54"/>
      <c r="H29" s="55"/>
      <c r="I29" s="56"/>
      <c r="J29" s="57"/>
      <c r="K29" s="35"/>
      <c r="L29" s="58"/>
      <c r="M29" s="33">
        <v>0</v>
      </c>
      <c r="N29" s="25">
        <f t="shared" si="4"/>
        <v>0</v>
      </c>
      <c r="O29" s="26">
        <f t="shared" si="0"/>
        <v>0</v>
      </c>
      <c r="P29" s="27">
        <f t="shared" si="5"/>
        <v>0</v>
      </c>
      <c r="Q29" s="28">
        <f>N29+P29</f>
        <v>0</v>
      </c>
      <c r="R29" s="40"/>
    </row>
    <row r="30" spans="1:18" ht="18" x14ac:dyDescent="0.25">
      <c r="A30" s="15">
        <v>28</v>
      </c>
      <c r="B30" s="16"/>
      <c r="C30" s="29"/>
      <c r="D30" s="18"/>
      <c r="E30" s="19"/>
      <c r="F30" s="54"/>
      <c r="G30" s="59"/>
      <c r="H30" s="54"/>
      <c r="I30" s="60"/>
      <c r="J30" s="61"/>
      <c r="K30" s="53"/>
      <c r="L30" s="53"/>
      <c r="M30" s="33">
        <v>0</v>
      </c>
      <c r="N30" s="25">
        <f t="shared" si="4"/>
        <v>0</v>
      </c>
      <c r="O30" s="26">
        <f t="shared" si="0"/>
        <v>0</v>
      </c>
      <c r="P30" s="27">
        <f t="shared" si="5"/>
        <v>0</v>
      </c>
      <c r="Q30" s="28">
        <f>N30+P30</f>
        <v>0</v>
      </c>
      <c r="R30" s="40"/>
    </row>
    <row r="31" spans="1:18" ht="18" x14ac:dyDescent="0.25">
      <c r="A31" s="15">
        <v>30</v>
      </c>
      <c r="B31" s="16"/>
      <c r="C31" s="29"/>
      <c r="D31" s="18"/>
      <c r="E31" s="19"/>
      <c r="F31" s="54"/>
      <c r="G31" s="54"/>
      <c r="H31" s="54"/>
      <c r="I31" s="56"/>
      <c r="J31" s="57"/>
      <c r="K31" s="35"/>
      <c r="L31" s="35"/>
      <c r="M31" s="50">
        <v>0</v>
      </c>
      <c r="N31" s="25">
        <f t="shared" si="4"/>
        <v>0</v>
      </c>
      <c r="O31" s="26">
        <f t="shared" si="0"/>
        <v>0</v>
      </c>
      <c r="P31" s="27">
        <f t="shared" si="5"/>
        <v>0</v>
      </c>
      <c r="Q31" s="28">
        <f>N31+P31</f>
        <v>0</v>
      </c>
      <c r="R31" s="40"/>
    </row>
    <row r="32" spans="1:18" ht="18" x14ac:dyDescent="0.25">
      <c r="A32" s="104">
        <v>31</v>
      </c>
      <c r="B32" s="16"/>
      <c r="C32" s="105"/>
      <c r="D32" s="106"/>
      <c r="E32" s="107"/>
      <c r="F32" s="108"/>
      <c r="G32" s="62"/>
      <c r="H32" s="62"/>
      <c r="I32" s="109"/>
      <c r="J32" s="110"/>
      <c r="K32" s="111"/>
      <c r="L32" s="111"/>
      <c r="M32" s="112">
        <v>0</v>
      </c>
      <c r="N32" s="25">
        <f t="shared" si="4"/>
        <v>0</v>
      </c>
      <c r="O32" s="26">
        <f t="shared" si="0"/>
        <v>0</v>
      </c>
      <c r="P32" s="113">
        <f t="shared" si="5"/>
        <v>0</v>
      </c>
      <c r="Q32" s="28">
        <f>N32+P32</f>
        <v>0</v>
      </c>
      <c r="R32" s="40"/>
    </row>
    <row r="33" spans="1:17" ht="15.75" x14ac:dyDescent="0.25">
      <c r="A33" s="68"/>
      <c r="C33" s="64"/>
      <c r="D33" s="64"/>
      <c r="E33" s="69"/>
      <c r="F33" s="65"/>
      <c r="G33" s="65"/>
      <c r="H33" s="65"/>
      <c r="I33" s="70"/>
      <c r="J33" s="71"/>
      <c r="K33" s="67"/>
      <c r="L33" s="67"/>
      <c r="M33" s="40"/>
      <c r="N33" s="72"/>
      <c r="O33" s="73"/>
      <c r="P33" s="73"/>
    </row>
    <row r="34" spans="1:17" ht="15.75" x14ac:dyDescent="0.25">
      <c r="A34" s="68"/>
      <c r="C34" s="64"/>
      <c r="D34" s="64"/>
      <c r="E34" s="69"/>
      <c r="F34" s="65"/>
      <c r="G34" s="65"/>
      <c r="H34" s="65"/>
      <c r="I34" s="70"/>
      <c r="J34" s="71"/>
      <c r="K34" s="139"/>
      <c r="L34" s="67"/>
      <c r="M34" s="40"/>
      <c r="N34" s="72"/>
      <c r="O34" s="73"/>
      <c r="P34" s="73"/>
    </row>
    <row r="35" spans="1:17" ht="15.75" x14ac:dyDescent="0.25">
      <c r="A35" s="68"/>
      <c r="B35" s="74"/>
      <c r="C35" s="64"/>
      <c r="D35" s="64"/>
      <c r="E35" s="69"/>
      <c r="F35" s="65"/>
      <c r="G35" s="65"/>
      <c r="H35" s="65"/>
      <c r="I35" s="70"/>
      <c r="J35"/>
      <c r="K35" s="140"/>
      <c r="L35" s="135"/>
      <c r="M35" s="67"/>
      <c r="N35" s="72"/>
      <c r="O35" s="73"/>
      <c r="P35" s="73"/>
    </row>
    <row r="36" spans="1:17" ht="15.75" x14ac:dyDescent="0.25">
      <c r="A36" s="68"/>
      <c r="B36" s="74"/>
      <c r="C36" s="68"/>
      <c r="D36" s="68"/>
      <c r="E36" s="69"/>
      <c r="F36" s="65"/>
      <c r="G36" s="65"/>
      <c r="H36" s="65"/>
      <c r="I36" s="70">
        <v>390800</v>
      </c>
      <c r="J36"/>
      <c r="K36" s="140"/>
      <c r="L36" s="136"/>
      <c r="M36" s="67"/>
      <c r="N36" s="73"/>
      <c r="O36" s="73"/>
      <c r="P36" s="73"/>
    </row>
    <row r="37" spans="1:17" ht="15.75" x14ac:dyDescent="0.25">
      <c r="A37" s="68"/>
      <c r="B37" s="74"/>
      <c r="C37" s="68"/>
      <c r="D37" s="68"/>
      <c r="E37" s="69"/>
      <c r="F37" s="65"/>
      <c r="G37" s="65"/>
      <c r="H37" s="65"/>
      <c r="I37" s="70">
        <v>1539000</v>
      </c>
      <c r="J37"/>
      <c r="K37" s="140"/>
      <c r="L37" s="136"/>
      <c r="M37" s="67"/>
      <c r="N37" s="73"/>
      <c r="O37" s="73"/>
      <c r="P37" s="73"/>
      <c r="Q37" s="37"/>
    </row>
    <row r="38" spans="1:17" ht="15.75" x14ac:dyDescent="0.25">
      <c r="D38" s="68"/>
      <c r="F38" s="65"/>
      <c r="G38" s="65"/>
      <c r="H38" s="65"/>
      <c r="I38" s="75">
        <f>SUM(I36:I37)</f>
        <v>1929800</v>
      </c>
      <c r="J38" s="66"/>
      <c r="K38" s="136"/>
      <c r="L38" s="132"/>
      <c r="M38" s="40"/>
      <c r="N38" s="73"/>
      <c r="O38" s="73"/>
      <c r="P38" s="73"/>
      <c r="Q38" s="37"/>
    </row>
    <row r="39" spans="1:17" ht="15.75" x14ac:dyDescent="0.25">
      <c r="A39" s="68"/>
      <c r="B39" s="76"/>
      <c r="C39" s="77"/>
      <c r="D39" s="73"/>
      <c r="E39" s="78"/>
      <c r="F39" s="73"/>
      <c r="G39" s="73"/>
      <c r="H39" s="79"/>
      <c r="I39" s="80"/>
      <c r="J39" s="66"/>
      <c r="K39" s="133"/>
      <c r="L39" s="133"/>
      <c r="M39" s="40"/>
      <c r="N39" s="73">
        <f>909000+303000</f>
        <v>1212000</v>
      </c>
      <c r="O39" s="73"/>
      <c r="P39" s="73"/>
    </row>
    <row r="40" spans="1:17" ht="15.75" x14ac:dyDescent="0.25">
      <c r="C40" s="81"/>
      <c r="D40" s="68"/>
      <c r="E40" s="78"/>
      <c r="F40" s="73"/>
      <c r="G40" s="73"/>
      <c r="H40" s="79"/>
      <c r="I40" s="80"/>
      <c r="J40" s="66"/>
      <c r="K40" s="134"/>
      <c r="L40" s="133"/>
      <c r="M40" s="40"/>
      <c r="N40" s="73">
        <f>N39-212000</f>
        <v>1000000</v>
      </c>
      <c r="O40" s="73"/>
      <c r="P40" s="73">
        <f>P31-909000-303000</f>
        <v>-1212000</v>
      </c>
    </row>
    <row r="41" spans="1:17" ht="15.75" x14ac:dyDescent="0.25">
      <c r="C41" s="81"/>
      <c r="D41" s="73"/>
      <c r="E41" s="78"/>
      <c r="F41" s="73"/>
      <c r="G41" s="73"/>
      <c r="H41" s="79"/>
      <c r="I41" s="79"/>
      <c r="J41" s="66"/>
      <c r="K41" s="133"/>
      <c r="L41" s="133"/>
      <c r="M41" s="40"/>
      <c r="N41" s="73"/>
      <c r="O41" s="73"/>
      <c r="P41" s="73">
        <v>190000</v>
      </c>
    </row>
    <row r="42" spans="1:17" ht="15.75" x14ac:dyDescent="0.25">
      <c r="C42" s="81"/>
      <c r="D42" s="73"/>
      <c r="E42" s="78"/>
      <c r="F42" s="73"/>
      <c r="G42" s="73"/>
      <c r="H42" s="79"/>
      <c r="I42" s="79"/>
      <c r="J42" s="66"/>
      <c r="K42" s="79"/>
      <c r="L42" s="79"/>
      <c r="N42" s="73"/>
      <c r="O42" s="73"/>
      <c r="P42" s="73">
        <f>P40-P41</f>
        <v>-1402000</v>
      </c>
    </row>
    <row r="43" spans="1:17" ht="15.75" x14ac:dyDescent="0.25">
      <c r="C43" s="81"/>
      <c r="D43" s="73"/>
      <c r="E43" s="78"/>
      <c r="F43" s="73"/>
      <c r="G43" s="73"/>
      <c r="H43" s="79"/>
      <c r="I43" s="79"/>
      <c r="J43" s="66"/>
      <c r="K43" s="79"/>
      <c r="L43" s="79"/>
      <c r="N43" s="73">
        <v>163500</v>
      </c>
      <c r="O43" s="73"/>
      <c r="P43" s="138"/>
    </row>
    <row r="44" spans="1:17" ht="15.75" x14ac:dyDescent="0.25">
      <c r="C44" s="73"/>
      <c r="D44" s="73"/>
      <c r="E44" s="78"/>
      <c r="F44" s="73"/>
      <c r="G44" s="73"/>
      <c r="H44" s="79"/>
      <c r="I44" s="79"/>
      <c r="J44" s="66"/>
      <c r="K44" s="79">
        <v>1416700</v>
      </c>
      <c r="L44" s="79"/>
      <c r="N44" s="73"/>
      <c r="O44" s="73"/>
      <c r="P44" s="73"/>
    </row>
    <row r="45" spans="1:17" ht="21" x14ac:dyDescent="0.35">
      <c r="C45" s="81"/>
      <c r="D45" s="73"/>
      <c r="E45" s="78"/>
      <c r="F45" s="40"/>
      <c r="G45" s="73"/>
      <c r="H45" s="82"/>
      <c r="I45" s="79"/>
      <c r="J45" s="66"/>
      <c r="K45" s="79">
        <v>462000</v>
      </c>
      <c r="L45" s="79">
        <v>2249450</v>
      </c>
      <c r="N45" s="73"/>
      <c r="O45" s="73"/>
      <c r="P45" s="73"/>
    </row>
    <row r="46" spans="1:17" ht="21" x14ac:dyDescent="0.35">
      <c r="C46" s="81"/>
      <c r="D46" s="73"/>
      <c r="E46" s="78"/>
      <c r="F46" s="73"/>
      <c r="G46" s="73"/>
      <c r="H46" s="82"/>
      <c r="I46" s="82"/>
      <c r="J46" s="66"/>
      <c r="K46" s="79">
        <f>K44-K45</f>
        <v>954700</v>
      </c>
      <c r="L46" s="79">
        <v>1539000</v>
      </c>
      <c r="N46" s="73"/>
      <c r="O46" s="73"/>
      <c r="P46" s="73"/>
    </row>
    <row r="47" spans="1:17" ht="21" x14ac:dyDescent="0.35">
      <c r="C47" s="81"/>
      <c r="D47" s="73"/>
      <c r="E47" s="78"/>
      <c r="F47" s="73"/>
      <c r="G47" s="73"/>
      <c r="H47" s="79"/>
      <c r="I47" s="82"/>
      <c r="J47" s="66"/>
      <c r="K47" s="79"/>
      <c r="L47" s="79">
        <f>L45-L46</f>
        <v>710450</v>
      </c>
      <c r="N47" s="73"/>
      <c r="O47" s="73"/>
      <c r="P47" s="73"/>
    </row>
    <row r="48" spans="1:17" ht="21" x14ac:dyDescent="0.35">
      <c r="C48" s="81"/>
      <c r="D48" s="77"/>
      <c r="E48" s="78"/>
      <c r="F48" s="73"/>
      <c r="G48" s="83"/>
      <c r="H48" s="82"/>
      <c r="I48" s="82"/>
      <c r="J48" s="66"/>
      <c r="K48" s="79"/>
      <c r="L48" s="79">
        <v>706250</v>
      </c>
      <c r="N48" s="73"/>
      <c r="O48" s="73"/>
      <c r="P48" s="73"/>
    </row>
    <row r="49" spans="1:16" ht="21" x14ac:dyDescent="0.35">
      <c r="F49" s="79"/>
      <c r="G49" s="79"/>
      <c r="H49" s="79"/>
      <c r="I49" s="82"/>
      <c r="J49" s="66"/>
      <c r="K49" s="79"/>
      <c r="L49" s="79"/>
      <c r="N49" s="73"/>
      <c r="O49" s="73"/>
      <c r="P49" s="73"/>
    </row>
    <row r="50" spans="1:16" ht="21" x14ac:dyDescent="0.35">
      <c r="F50" s="79"/>
      <c r="G50" s="79"/>
      <c r="H50" s="84"/>
      <c r="I50" s="82"/>
      <c r="J50" s="66"/>
      <c r="K50" s="79"/>
      <c r="L50" s="79"/>
      <c r="N50" s="73"/>
      <c r="O50" s="73"/>
      <c r="P50" s="73"/>
    </row>
    <row r="51" spans="1:16" ht="21" x14ac:dyDescent="0.35">
      <c r="A51" s="85"/>
      <c r="B51"/>
      <c r="D51" s="86"/>
      <c r="E51" s="47"/>
      <c r="F51" s="87"/>
      <c r="G51" s="40"/>
      <c r="H51" s="82"/>
      <c r="I51" s="82"/>
      <c r="J51" s="66"/>
      <c r="K51" s="79"/>
      <c r="L51" s="79"/>
      <c r="N51" s="73"/>
      <c r="O51" s="73"/>
      <c r="P51" s="73"/>
    </row>
    <row r="52" spans="1:16" ht="21" x14ac:dyDescent="0.35">
      <c r="A52" s="85"/>
      <c r="B52"/>
      <c r="D52" s="86"/>
      <c r="F52" s="79"/>
      <c r="G52" s="79"/>
      <c r="H52" s="79"/>
      <c r="I52" s="88"/>
      <c r="J52" s="66"/>
      <c r="K52" s="79"/>
      <c r="L52" s="79"/>
      <c r="N52" s="73"/>
      <c r="O52" s="73"/>
      <c r="P52" s="73"/>
    </row>
    <row r="53" spans="1:16" ht="15.75" x14ac:dyDescent="0.25">
      <c r="A53" s="85"/>
      <c r="B53"/>
      <c r="D53" s="86"/>
      <c r="F53" s="79"/>
      <c r="G53" s="79"/>
      <c r="H53" s="79"/>
      <c r="I53" s="79"/>
      <c r="J53" s="66"/>
      <c r="K53" s="79"/>
      <c r="L53" s="79"/>
      <c r="N53" s="73"/>
      <c r="O53" s="73"/>
      <c r="P53" s="73"/>
    </row>
    <row r="54" spans="1:16" ht="15.75" x14ac:dyDescent="0.25">
      <c r="A54" s="63"/>
      <c r="C54" s="63"/>
      <c r="D54" s="89"/>
      <c r="F54" s="90"/>
      <c r="I54" s="79"/>
      <c r="N54" s="73"/>
      <c r="O54" s="73"/>
      <c r="P54" s="73"/>
    </row>
    <row r="55" spans="1:16" ht="15.75" x14ac:dyDescent="0.25">
      <c r="F55" s="90"/>
      <c r="N55" s="73"/>
      <c r="O55" s="73"/>
      <c r="P55" s="73"/>
    </row>
    <row r="56" spans="1:16" ht="15.75" x14ac:dyDescent="0.25">
      <c r="F56" s="90"/>
      <c r="N56" s="73"/>
      <c r="O56" s="73"/>
      <c r="P56" s="73"/>
    </row>
    <row r="57" spans="1:16" ht="15.75" x14ac:dyDescent="0.25">
      <c r="F57" s="90"/>
      <c r="N57" s="73"/>
      <c r="O57" s="73"/>
      <c r="P57" s="73"/>
    </row>
    <row r="58" spans="1:16" ht="15.75" x14ac:dyDescent="0.25">
      <c r="N58" s="73"/>
      <c r="O58" s="73"/>
      <c r="P58" s="73"/>
    </row>
    <row r="59" spans="1:16" ht="15.75" x14ac:dyDescent="0.25">
      <c r="N59" s="73"/>
      <c r="O59" s="73"/>
      <c r="P59" s="73"/>
    </row>
    <row r="60" spans="1:16" ht="15.75" x14ac:dyDescent="0.25">
      <c r="N60" s="73"/>
      <c r="O60" s="73"/>
      <c r="P60" s="73"/>
    </row>
    <row r="61" spans="1:16" ht="15.75" x14ac:dyDescent="0.25">
      <c r="N61" s="73"/>
      <c r="O61" s="73"/>
      <c r="P61" s="73"/>
    </row>
    <row r="62" spans="1:16" ht="15.75" x14ac:dyDescent="0.25">
      <c r="B62"/>
      <c r="N62" s="73"/>
      <c r="O62" s="73"/>
      <c r="P62" s="73"/>
    </row>
    <row r="63" spans="1:16" ht="15.75" x14ac:dyDescent="0.25">
      <c r="B63"/>
      <c r="N63" s="73"/>
      <c r="O63" s="73"/>
      <c r="P63" s="73"/>
    </row>
    <row r="64" spans="1:16" ht="15.75" x14ac:dyDescent="0.25">
      <c r="B64"/>
      <c r="N64" s="73"/>
      <c r="O64" s="73"/>
      <c r="P64" s="73"/>
    </row>
    <row r="65" spans="2:16" ht="15.75" x14ac:dyDescent="0.25">
      <c r="B65"/>
      <c r="N65" s="73"/>
      <c r="O65" s="73"/>
      <c r="P65" s="73"/>
    </row>
    <row r="66" spans="2:16" ht="15.75" x14ac:dyDescent="0.25">
      <c r="B66"/>
      <c r="N66" s="73"/>
      <c r="O66" s="73"/>
      <c r="P66" s="73"/>
    </row>
    <row r="67" spans="2:16" ht="15.75" x14ac:dyDescent="0.25">
      <c r="B67"/>
      <c r="N67" s="73"/>
      <c r="O67" s="73"/>
      <c r="P67" s="73"/>
    </row>
    <row r="151" spans="2:12" x14ac:dyDescent="0.25">
      <c r="B151"/>
      <c r="D151" t="s">
        <v>17</v>
      </c>
      <c r="G151" s="91">
        <v>9600</v>
      </c>
      <c r="J151" s="91"/>
      <c r="K151"/>
      <c r="L151"/>
    </row>
    <row r="152" spans="2:12" x14ac:dyDescent="0.25">
      <c r="B152"/>
      <c r="D152" t="s">
        <v>17</v>
      </c>
      <c r="G152" s="91">
        <v>90000</v>
      </c>
      <c r="J152" s="91"/>
      <c r="K152"/>
      <c r="L152"/>
    </row>
  </sheetData>
  <mergeCells count="2">
    <mergeCell ref="F2:J2"/>
    <mergeCell ref="K2:M2"/>
  </mergeCells>
  <pageMargins left="0.7" right="0.7" top="0.75" bottom="0.75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O70"/>
  <sheetViews>
    <sheetView topLeftCell="A17" zoomScaleNormal="100" workbookViewId="0">
      <selection activeCell="A6" sqref="A6:O34"/>
    </sheetView>
  </sheetViews>
  <sheetFormatPr defaultRowHeight="15" x14ac:dyDescent="0.25"/>
  <cols>
    <col min="1" max="1" width="18.140625" customWidth="1"/>
    <col min="2" max="2" width="16.140625" customWidth="1"/>
    <col min="3" max="3" width="4" customWidth="1"/>
    <col min="4" max="4" width="15" customWidth="1"/>
    <col min="5" max="5" width="7.140625" customWidth="1"/>
    <col min="6" max="6" width="15.42578125" customWidth="1"/>
    <col min="7" max="7" width="7" customWidth="1"/>
    <col min="8" max="8" width="16" customWidth="1"/>
    <col min="9" max="9" width="11.28515625" hidden="1" customWidth="1"/>
    <col min="10" max="10" width="18.7109375" customWidth="1"/>
    <col min="11" max="11" width="8.5703125" customWidth="1"/>
    <col min="12" max="12" width="15.42578125" customWidth="1"/>
    <col min="13" max="13" width="15.28515625" customWidth="1"/>
    <col min="14" max="14" width="8.85546875" customWidth="1"/>
    <col min="15" max="15" width="11" customWidth="1"/>
  </cols>
  <sheetData>
    <row r="1" spans="1:15" ht="15.75" x14ac:dyDescent="0.25">
      <c r="A1" s="153"/>
      <c r="B1" s="153"/>
      <c r="C1" s="153"/>
      <c r="D1" s="154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</row>
    <row r="2" spans="1:15" ht="15.75" x14ac:dyDescent="0.25">
      <c r="A2" s="153"/>
      <c r="B2" s="153"/>
      <c r="C2" s="153"/>
      <c r="D2" s="154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</row>
    <row r="3" spans="1:15" ht="15.75" x14ac:dyDescent="0.25">
      <c r="A3" s="153"/>
      <c r="B3" s="153"/>
      <c r="C3" s="153"/>
      <c r="D3" s="154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3"/>
    </row>
    <row r="4" spans="1:15" ht="15.75" x14ac:dyDescent="0.25">
      <c r="A4" s="153"/>
      <c r="B4" s="153"/>
      <c r="C4" s="153"/>
      <c r="D4" s="154"/>
      <c r="E4" s="153"/>
      <c r="F4" s="153"/>
      <c r="G4" s="153"/>
      <c r="H4" s="153"/>
      <c r="I4" s="153"/>
      <c r="J4" s="153"/>
      <c r="K4" s="153"/>
      <c r="L4" s="153"/>
      <c r="M4" s="153"/>
      <c r="N4" s="153"/>
      <c r="O4" s="153"/>
    </row>
    <row r="5" spans="1:15" ht="15.75" x14ac:dyDescent="0.25">
      <c r="A5" s="155"/>
      <c r="B5" s="155"/>
      <c r="C5" s="156"/>
      <c r="D5" s="156"/>
      <c r="E5" s="156"/>
      <c r="F5" s="156"/>
      <c r="G5" s="156"/>
      <c r="H5" s="156"/>
      <c r="I5" s="156"/>
      <c r="J5" s="156"/>
      <c r="K5" s="156"/>
      <c r="L5" s="156"/>
      <c r="M5" s="156"/>
      <c r="N5" s="156"/>
      <c r="O5" s="156"/>
    </row>
    <row r="6" spans="1:15" ht="15.75" x14ac:dyDescent="0.25">
      <c r="A6" s="156"/>
      <c r="B6" s="156"/>
      <c r="C6" s="156"/>
      <c r="D6" s="157"/>
      <c r="E6" s="156"/>
      <c r="F6" s="156"/>
      <c r="G6" s="156"/>
      <c r="H6" s="156"/>
      <c r="I6" s="156"/>
      <c r="J6" s="156"/>
      <c r="K6" s="155"/>
      <c r="L6" s="155"/>
      <c r="M6" s="155"/>
      <c r="N6" s="155"/>
      <c r="O6" s="155"/>
    </row>
    <row r="7" spans="1:15" x14ac:dyDescent="0.25">
      <c r="A7" s="158" t="s">
        <v>311</v>
      </c>
      <c r="B7" s="158"/>
      <c r="C7" s="158"/>
      <c r="D7" s="158"/>
      <c r="E7" s="158"/>
      <c r="F7" s="158"/>
      <c r="G7" s="158"/>
      <c r="H7" s="158"/>
      <c r="I7" s="158"/>
      <c r="J7" s="158"/>
      <c r="K7" s="158"/>
      <c r="L7" s="158"/>
      <c r="M7" s="158"/>
      <c r="N7" s="158"/>
      <c r="O7" s="158"/>
    </row>
    <row r="8" spans="1:15" x14ac:dyDescent="0.25">
      <c r="A8" s="159" t="s">
        <v>41</v>
      </c>
      <c r="B8" s="159"/>
      <c r="C8" s="159"/>
      <c r="D8" s="159"/>
      <c r="E8" s="159"/>
      <c r="F8" s="159"/>
      <c r="G8" s="159"/>
      <c r="H8" s="159"/>
      <c r="I8" s="159"/>
      <c r="J8" s="159"/>
      <c r="K8" s="159" t="s">
        <v>42</v>
      </c>
      <c r="L8" s="159"/>
      <c r="M8" s="159"/>
      <c r="N8" s="159"/>
      <c r="O8" s="159"/>
    </row>
    <row r="9" spans="1:15" x14ac:dyDescent="0.25">
      <c r="A9" s="160" t="s">
        <v>43</v>
      </c>
      <c r="B9" s="161" t="s">
        <v>44</v>
      </c>
      <c r="C9" s="162"/>
      <c r="D9" s="161" t="s">
        <v>45</v>
      </c>
      <c r="E9" s="162"/>
      <c r="F9" s="161" t="s">
        <v>46</v>
      </c>
      <c r="G9" s="162"/>
      <c r="H9" s="161" t="s">
        <v>47</v>
      </c>
      <c r="I9" s="162"/>
      <c r="J9" s="163"/>
      <c r="K9" s="164" t="s">
        <v>48</v>
      </c>
      <c r="L9" s="165"/>
      <c r="M9" s="165"/>
      <c r="N9" s="165"/>
      <c r="O9" s="166"/>
    </row>
    <row r="10" spans="1:15" x14ac:dyDescent="0.25">
      <c r="A10" s="167"/>
      <c r="B10" s="168" t="s">
        <v>49</v>
      </c>
      <c r="C10" s="168" t="s">
        <v>50</v>
      </c>
      <c r="D10" s="168" t="s">
        <v>49</v>
      </c>
      <c r="E10" s="168" t="s">
        <v>50</v>
      </c>
      <c r="F10" s="168" t="s">
        <v>49</v>
      </c>
      <c r="G10" s="168" t="s">
        <v>50</v>
      </c>
      <c r="H10" s="168" t="s">
        <v>49</v>
      </c>
      <c r="I10" s="168" t="s">
        <v>50</v>
      </c>
      <c r="J10" s="168"/>
      <c r="K10" s="169"/>
      <c r="L10" s="170">
        <v>4973950</v>
      </c>
      <c r="M10" s="171"/>
      <c r="N10" s="171"/>
      <c r="O10" s="172"/>
    </row>
    <row r="11" spans="1:15" ht="15" customHeight="1" x14ac:dyDescent="0.25">
      <c r="A11" s="173" t="s">
        <v>51</v>
      </c>
      <c r="B11" s="170">
        <v>4973950</v>
      </c>
      <c r="C11" s="174">
        <v>0</v>
      </c>
      <c r="D11" s="170">
        <v>2159460</v>
      </c>
      <c r="E11" s="174">
        <v>0</v>
      </c>
      <c r="F11" s="274">
        <v>2159460</v>
      </c>
      <c r="G11" s="174"/>
      <c r="H11" s="170">
        <f>B11+D11-F11</f>
        <v>4973950</v>
      </c>
      <c r="I11" s="170">
        <f>C11+E11-G11</f>
        <v>0</v>
      </c>
      <c r="J11" s="170"/>
      <c r="K11" s="175"/>
      <c r="L11" s="170"/>
      <c r="M11" s="176"/>
      <c r="N11" s="176"/>
      <c r="O11" s="177"/>
    </row>
    <row r="12" spans="1:15" x14ac:dyDescent="0.25">
      <c r="A12" s="178"/>
      <c r="B12" s="179"/>
      <c r="C12" s="179"/>
      <c r="D12" s="179"/>
      <c r="E12" s="179">
        <v>0</v>
      </c>
      <c r="F12" s="179"/>
      <c r="G12" s="179"/>
      <c r="H12" s="180"/>
      <c r="I12" s="180"/>
      <c r="J12" s="180"/>
      <c r="K12" s="181"/>
      <c r="L12" s="170">
        <f>L10</f>
        <v>4973950</v>
      </c>
      <c r="M12" s="182"/>
      <c r="N12" s="182"/>
      <c r="O12" s="183"/>
    </row>
    <row r="13" spans="1:15" x14ac:dyDescent="0.25">
      <c r="A13" s="184" t="s">
        <v>52</v>
      </c>
      <c r="B13" s="185"/>
      <c r="C13" s="185"/>
      <c r="D13" s="185"/>
      <c r="E13" s="185"/>
      <c r="F13" s="185"/>
      <c r="G13" s="186"/>
      <c r="H13" s="187">
        <f>E22</f>
        <v>0</v>
      </c>
      <c r="I13" s="187">
        <f>F22</f>
        <v>0</v>
      </c>
      <c r="J13" s="188"/>
      <c r="K13" s="189" t="s">
        <v>53</v>
      </c>
      <c r="L13" s="190">
        <v>0</v>
      </c>
      <c r="M13" s="190"/>
      <c r="N13" s="190"/>
      <c r="O13" s="191"/>
    </row>
    <row r="14" spans="1:15" x14ac:dyDescent="0.25">
      <c r="A14" s="192" t="s">
        <v>40</v>
      </c>
      <c r="B14" s="193">
        <f>SUM(B11)</f>
        <v>4973950</v>
      </c>
      <c r="C14" s="193">
        <f t="shared" ref="C14:G14" si="0">SUM(C11)</f>
        <v>0</v>
      </c>
      <c r="D14" s="168">
        <f t="shared" si="0"/>
        <v>2159460</v>
      </c>
      <c r="E14" s="193">
        <f t="shared" si="0"/>
        <v>0</v>
      </c>
      <c r="F14" s="193">
        <f t="shared" si="0"/>
        <v>2159460</v>
      </c>
      <c r="G14" s="193">
        <f t="shared" si="0"/>
        <v>0</v>
      </c>
      <c r="H14" s="193">
        <f>SUM(H11:H13)</f>
        <v>4973950</v>
      </c>
      <c r="I14" s="193">
        <f>SUM(I11:I13)</f>
        <v>0</v>
      </c>
      <c r="J14" s="193"/>
      <c r="K14" s="194">
        <v>100</v>
      </c>
      <c r="L14" s="195" t="s">
        <v>54</v>
      </c>
      <c r="M14" s="196">
        <v>0</v>
      </c>
      <c r="N14" s="195" t="s">
        <v>55</v>
      </c>
      <c r="O14" s="196">
        <f t="shared" ref="O14:O20" si="1">K14*M14</f>
        <v>0</v>
      </c>
    </row>
    <row r="15" spans="1:15" ht="15.75" thickBot="1" x14ac:dyDescent="0.3">
      <c r="A15" s="197" t="s">
        <v>56</v>
      </c>
      <c r="B15" s="198"/>
      <c r="C15" s="198"/>
      <c r="D15" s="198"/>
      <c r="E15" s="198"/>
      <c r="F15" s="198"/>
      <c r="G15" s="199"/>
      <c r="H15" s="200">
        <f>L12-H14</f>
        <v>0</v>
      </c>
      <c r="I15" s="200">
        <f>I14-O21</f>
        <v>0</v>
      </c>
      <c r="J15" s="201"/>
      <c r="K15" s="194">
        <v>50</v>
      </c>
      <c r="L15" s="195" t="s">
        <v>54</v>
      </c>
      <c r="M15" s="196"/>
      <c r="N15" s="195" t="s">
        <v>55</v>
      </c>
      <c r="O15" s="196">
        <f t="shared" si="1"/>
        <v>0</v>
      </c>
    </row>
    <row r="16" spans="1:15" ht="15.75" thickTop="1" x14ac:dyDescent="0.25">
      <c r="A16" s="202"/>
      <c r="B16" s="202"/>
      <c r="C16" s="202"/>
      <c r="D16" s="203"/>
      <c r="E16" s="202"/>
      <c r="F16" s="202"/>
      <c r="G16" s="202"/>
      <c r="H16" s="202"/>
      <c r="I16" s="202"/>
      <c r="J16" s="202"/>
      <c r="K16" s="194">
        <v>20</v>
      </c>
      <c r="L16" s="195" t="s">
        <v>54</v>
      </c>
      <c r="M16" s="196"/>
      <c r="N16" s="195" t="s">
        <v>55</v>
      </c>
      <c r="O16" s="196">
        <f t="shared" si="1"/>
        <v>0</v>
      </c>
    </row>
    <row r="17" spans="1:15" x14ac:dyDescent="0.25">
      <c r="A17" s="204" t="s">
        <v>57</v>
      </c>
      <c r="B17" s="205"/>
      <c r="C17" s="205"/>
      <c r="D17" s="205"/>
      <c r="E17" s="205"/>
      <c r="F17" s="205"/>
      <c r="G17" s="206"/>
      <c r="H17" s="207"/>
      <c r="I17" s="208"/>
      <c r="J17" s="208"/>
      <c r="K17" s="194">
        <v>20</v>
      </c>
      <c r="L17" s="195" t="s">
        <v>54</v>
      </c>
      <c r="M17" s="196"/>
      <c r="N17" s="195" t="s">
        <v>55</v>
      </c>
      <c r="O17" s="196">
        <f t="shared" si="1"/>
        <v>0</v>
      </c>
    </row>
    <row r="18" spans="1:15" x14ac:dyDescent="0.25">
      <c r="A18" s="209" t="s">
        <v>1</v>
      </c>
      <c r="B18" s="210" t="s">
        <v>58</v>
      </c>
      <c r="C18" s="210" t="s">
        <v>19</v>
      </c>
      <c r="D18" s="210" t="s">
        <v>34</v>
      </c>
      <c r="E18" s="210" t="s">
        <v>49</v>
      </c>
      <c r="F18" s="211" t="s">
        <v>59</v>
      </c>
      <c r="G18" s="212" t="s">
        <v>60</v>
      </c>
      <c r="H18" s="213"/>
      <c r="I18" s="202"/>
      <c r="J18" s="202"/>
      <c r="K18" s="194">
        <v>20</v>
      </c>
      <c r="M18" s="195"/>
      <c r="N18" s="195" t="s">
        <v>55</v>
      </c>
      <c r="O18" s="196">
        <f t="shared" si="1"/>
        <v>0</v>
      </c>
    </row>
    <row r="19" spans="1:15" x14ac:dyDescent="0.25">
      <c r="A19" s="214"/>
      <c r="B19" s="215"/>
      <c r="C19" s="216"/>
      <c r="D19" s="127"/>
      <c r="E19" s="217"/>
      <c r="F19" s="218"/>
      <c r="G19" s="219"/>
      <c r="H19" s="220"/>
      <c r="I19" s="202"/>
      <c r="J19" s="202"/>
      <c r="K19" s="194">
        <v>20</v>
      </c>
      <c r="L19" s="195" t="s">
        <v>54</v>
      </c>
      <c r="M19" s="195"/>
      <c r="N19" s="195" t="s">
        <v>55</v>
      </c>
      <c r="O19" s="196">
        <f t="shared" si="1"/>
        <v>0</v>
      </c>
    </row>
    <row r="20" spans="1:15" x14ac:dyDescent="0.25">
      <c r="A20" s="221"/>
      <c r="B20" s="215"/>
      <c r="C20" s="216"/>
      <c r="D20" s="195"/>
      <c r="E20" s="217"/>
      <c r="F20" s="218"/>
      <c r="G20" s="219"/>
      <c r="H20" s="220"/>
      <c r="I20" s="202"/>
      <c r="J20" s="202"/>
      <c r="K20" s="194">
        <v>20</v>
      </c>
      <c r="L20" s="195" t="s">
        <v>54</v>
      </c>
      <c r="M20" s="195"/>
      <c r="N20" s="195" t="s">
        <v>55</v>
      </c>
      <c r="O20" s="196">
        <f t="shared" si="1"/>
        <v>0</v>
      </c>
    </row>
    <row r="21" spans="1:15" ht="18.75" thickBot="1" x14ac:dyDescent="0.3">
      <c r="A21" s="221"/>
      <c r="B21" s="222"/>
      <c r="C21" s="216"/>
      <c r="D21" s="195"/>
      <c r="E21" s="217"/>
      <c r="F21" s="218"/>
      <c r="G21" s="219"/>
      <c r="H21" s="220"/>
      <c r="I21" s="202"/>
      <c r="J21" s="223"/>
      <c r="K21" s="224" t="s">
        <v>61</v>
      </c>
      <c r="L21" s="224"/>
      <c r="M21" s="196">
        <f>SUM(M14:M20)</f>
        <v>0</v>
      </c>
      <c r="N21" s="195" t="s">
        <v>55</v>
      </c>
      <c r="O21" s="196">
        <f>SUM(O14:O20)</f>
        <v>0</v>
      </c>
    </row>
    <row r="22" spans="1:15" ht="16.5" thickTop="1" thickBot="1" x14ac:dyDescent="0.3">
      <c r="A22" s="225" t="s">
        <v>40</v>
      </c>
      <c r="B22" s="226"/>
      <c r="C22" s="226"/>
      <c r="D22" s="227"/>
      <c r="E22" s="228">
        <f>SUM(E19:E21)</f>
        <v>0</v>
      </c>
      <c r="F22" s="228">
        <f>SUM(F19:F21)</f>
        <v>0</v>
      </c>
      <c r="G22" s="228"/>
      <c r="H22" s="229"/>
      <c r="I22" s="202"/>
      <c r="J22" s="202"/>
      <c r="K22" s="230"/>
      <c r="L22" s="231"/>
      <c r="M22" s="230"/>
      <c r="N22" s="231"/>
      <c r="O22" s="202"/>
    </row>
    <row r="23" spans="1:15" ht="15.75" thickTop="1" x14ac:dyDescent="0.25">
      <c r="A23" s="208"/>
      <c r="B23" s="232"/>
      <c r="C23" s="232"/>
      <c r="D23" s="230"/>
      <c r="E23" s="229"/>
      <c r="F23" s="229"/>
      <c r="G23" s="229"/>
      <c r="H23" s="229"/>
      <c r="I23" s="202"/>
      <c r="J23" s="202"/>
      <c r="K23" s="233" t="s">
        <v>62</v>
      </c>
      <c r="L23" s="234"/>
      <c r="M23" s="234"/>
      <c r="N23" s="234"/>
      <c r="O23" s="235"/>
    </row>
    <row r="24" spans="1:15" x14ac:dyDescent="0.25">
      <c r="A24" s="208"/>
      <c r="B24" s="232"/>
      <c r="C24" s="232"/>
      <c r="D24" s="230"/>
      <c r="E24" s="229"/>
      <c r="F24" s="229"/>
      <c r="G24" s="229"/>
      <c r="H24" s="229"/>
      <c r="I24" s="202"/>
      <c r="J24" s="202"/>
      <c r="K24" s="195">
        <v>100</v>
      </c>
      <c r="L24" s="195" t="s">
        <v>54</v>
      </c>
      <c r="M24" s="195"/>
      <c r="N24" s="196" t="s">
        <v>55</v>
      </c>
      <c r="O24" s="196">
        <f>SUM(O17:O23)</f>
        <v>0</v>
      </c>
    </row>
    <row r="25" spans="1:15" x14ac:dyDescent="0.25">
      <c r="A25" s="208"/>
      <c r="B25" s="232"/>
      <c r="C25" s="232"/>
      <c r="D25" s="230"/>
      <c r="E25" s="229"/>
      <c r="F25" s="229"/>
      <c r="G25" s="229"/>
      <c r="H25" s="229"/>
      <c r="I25" s="202"/>
      <c r="J25" s="202"/>
      <c r="K25" s="230"/>
      <c r="L25" s="231"/>
      <c r="M25" s="230"/>
      <c r="N25" s="231"/>
      <c r="O25" s="202"/>
    </row>
    <row r="26" spans="1:15" x14ac:dyDescent="0.25">
      <c r="A26" s="202"/>
      <c r="B26" s="202"/>
      <c r="C26" s="202"/>
      <c r="D26" s="203"/>
      <c r="E26" s="202"/>
      <c r="F26" s="202"/>
      <c r="G26" s="202"/>
      <c r="H26" s="202"/>
      <c r="I26" s="236" t="s">
        <v>34</v>
      </c>
      <c r="J26" s="237"/>
      <c r="K26" s="237"/>
      <c r="L26" s="237" t="s">
        <v>63</v>
      </c>
      <c r="M26" s="237"/>
      <c r="N26" s="237"/>
      <c r="O26" s="237"/>
    </row>
    <row r="27" spans="1:15" x14ac:dyDescent="0.25">
      <c r="A27" s="202"/>
      <c r="B27" s="202"/>
      <c r="C27" s="202"/>
      <c r="D27" s="203"/>
      <c r="E27" s="202"/>
      <c r="F27" s="202"/>
      <c r="G27" s="202"/>
      <c r="H27" s="202"/>
      <c r="I27" s="238"/>
      <c r="J27" s="237"/>
      <c r="K27" s="237"/>
      <c r="L27" s="237" t="s">
        <v>16</v>
      </c>
      <c r="M27" s="237"/>
      <c r="N27" s="237" t="s">
        <v>59</v>
      </c>
      <c r="O27" s="237"/>
    </row>
    <row r="28" spans="1:15" x14ac:dyDescent="0.25">
      <c r="A28" s="202"/>
      <c r="B28" s="202"/>
      <c r="C28" s="202"/>
      <c r="D28" s="203"/>
      <c r="E28" s="202"/>
      <c r="F28" s="202"/>
      <c r="G28" s="202"/>
      <c r="H28" s="202"/>
      <c r="I28" s="239" t="s">
        <v>64</v>
      </c>
      <c r="J28" s="240" t="s">
        <v>64</v>
      </c>
      <c r="K28" s="240"/>
      <c r="L28" s="240">
        <v>53950</v>
      </c>
      <c r="M28" s="240"/>
      <c r="N28" s="240">
        <v>0</v>
      </c>
      <c r="O28" s="240"/>
    </row>
    <row r="29" spans="1:15" x14ac:dyDescent="0.25">
      <c r="A29" s="241" t="s">
        <v>65</v>
      </c>
      <c r="B29" s="241"/>
      <c r="C29" s="242"/>
      <c r="D29" s="242" t="s">
        <v>66</v>
      </c>
      <c r="E29" s="241"/>
      <c r="F29" s="241" t="s">
        <v>67</v>
      </c>
      <c r="G29" s="241"/>
      <c r="H29" s="241"/>
      <c r="I29" s="239" t="s">
        <v>68</v>
      </c>
      <c r="J29" s="240" t="s">
        <v>68</v>
      </c>
      <c r="K29" s="240"/>
      <c r="L29" s="240">
        <v>4920000</v>
      </c>
      <c r="M29" s="240"/>
      <c r="N29" s="240">
        <v>0</v>
      </c>
      <c r="O29" s="240"/>
    </row>
    <row r="30" spans="1:15" x14ac:dyDescent="0.25">
      <c r="A30" s="241"/>
      <c r="B30" s="241"/>
      <c r="C30" s="241"/>
      <c r="D30" s="241"/>
      <c r="E30" s="241"/>
      <c r="F30" s="241"/>
      <c r="G30" s="241"/>
      <c r="H30" s="241"/>
      <c r="I30" s="239" t="s">
        <v>69</v>
      </c>
      <c r="J30" s="240" t="s">
        <v>69</v>
      </c>
      <c r="K30" s="240"/>
      <c r="L30" s="240">
        <f>L28+L29</f>
        <v>4973950</v>
      </c>
      <c r="M30" s="240"/>
      <c r="N30" s="240">
        <v>0</v>
      </c>
      <c r="O30" s="240"/>
    </row>
    <row r="31" spans="1:15" ht="14.25" customHeight="1" x14ac:dyDescent="0.25">
      <c r="A31" s="243"/>
      <c r="B31" s="243"/>
      <c r="C31" s="241"/>
      <c r="D31" s="241"/>
      <c r="E31" s="243"/>
      <c r="F31" s="243"/>
      <c r="G31" s="243"/>
      <c r="H31" s="243"/>
      <c r="I31" s="243"/>
      <c r="J31" s="202"/>
      <c r="K31" s="202" t="s">
        <v>70</v>
      </c>
      <c r="L31" s="202"/>
      <c r="M31" s="202"/>
      <c r="N31" s="202"/>
      <c r="O31" s="202"/>
    </row>
    <row r="32" spans="1:15" x14ac:dyDescent="0.25">
      <c r="A32" s="243" t="s">
        <v>71</v>
      </c>
      <c r="B32" s="243"/>
      <c r="C32" s="241"/>
      <c r="D32" s="241"/>
      <c r="F32" s="243" t="s">
        <v>72</v>
      </c>
      <c r="G32" s="243"/>
      <c r="H32" s="243"/>
      <c r="I32" s="243"/>
      <c r="J32" s="202"/>
      <c r="K32" s="202"/>
      <c r="L32" s="202"/>
      <c r="M32" s="202"/>
      <c r="N32" s="202"/>
      <c r="O32" s="202"/>
    </row>
    <row r="33" spans="1:15" x14ac:dyDescent="0.25">
      <c r="A33" s="241" t="s">
        <v>73</v>
      </c>
      <c r="B33" s="241"/>
      <c r="C33" s="241"/>
      <c r="D33" s="241" t="s">
        <v>74</v>
      </c>
      <c r="E33" s="243"/>
      <c r="F33" s="243" t="s">
        <v>75</v>
      </c>
      <c r="G33" s="242"/>
      <c r="H33" s="242"/>
      <c r="I33" s="241"/>
      <c r="J33" s="244"/>
      <c r="K33" s="202"/>
      <c r="L33" s="202"/>
      <c r="M33" s="202"/>
      <c r="N33" s="202"/>
      <c r="O33" s="202"/>
    </row>
    <row r="34" spans="1:15" x14ac:dyDescent="0.25">
      <c r="A34" s="243"/>
      <c r="B34" s="243"/>
      <c r="C34" s="243"/>
      <c r="D34" s="241"/>
      <c r="E34" s="243"/>
      <c r="F34" s="243"/>
      <c r="G34" s="243"/>
      <c r="H34" s="243"/>
      <c r="I34" s="243"/>
      <c r="J34" s="202"/>
      <c r="K34" s="202"/>
      <c r="L34" s="245" t="s">
        <v>76</v>
      </c>
      <c r="M34" s="245"/>
      <c r="N34" s="245"/>
      <c r="O34" s="245"/>
    </row>
    <row r="37" spans="1:15" x14ac:dyDescent="0.25">
      <c r="G37">
        <v>2640000</v>
      </c>
      <c r="H37">
        <v>9091300</v>
      </c>
      <c r="J37">
        <v>2640000</v>
      </c>
      <c r="K37">
        <v>1770000</v>
      </c>
      <c r="L37">
        <f>J37+K37</f>
        <v>4410000</v>
      </c>
    </row>
    <row r="38" spans="1:15" x14ac:dyDescent="0.25">
      <c r="L38">
        <f>H37-L37</f>
        <v>4681300</v>
      </c>
    </row>
    <row r="61" spans="1:5" x14ac:dyDescent="0.25">
      <c r="A61" s="293"/>
      <c r="B61" s="294"/>
      <c r="C61" s="295"/>
      <c r="D61" s="296"/>
      <c r="E61" s="147"/>
    </row>
    <row r="62" spans="1:5" x14ac:dyDescent="0.25">
      <c r="A62" s="293"/>
      <c r="B62" s="294"/>
      <c r="C62" s="295"/>
      <c r="D62" s="296"/>
      <c r="E62" s="147"/>
    </row>
    <row r="63" spans="1:5" x14ac:dyDescent="0.25">
      <c r="A63" s="293"/>
      <c r="B63" s="294"/>
      <c r="C63" s="297"/>
      <c r="D63" s="296"/>
      <c r="E63" s="147"/>
    </row>
    <row r="64" spans="1:5" x14ac:dyDescent="0.25">
      <c r="A64" s="293"/>
      <c r="B64" s="294"/>
      <c r="C64" s="297"/>
      <c r="D64" s="296"/>
      <c r="E64" s="147"/>
    </row>
    <row r="65" spans="1:5" x14ac:dyDescent="0.25">
      <c r="A65" s="293"/>
      <c r="B65" s="294"/>
      <c r="C65" s="297"/>
      <c r="D65" s="296"/>
      <c r="E65" s="147"/>
    </row>
    <row r="66" spans="1:5" x14ac:dyDescent="0.25">
      <c r="A66" s="293"/>
      <c r="B66" s="294"/>
      <c r="C66" s="295"/>
      <c r="D66" s="296"/>
      <c r="E66" s="147"/>
    </row>
    <row r="67" spans="1:5" x14ac:dyDescent="0.25">
      <c r="A67" s="293"/>
      <c r="B67" s="294"/>
      <c r="C67" s="298"/>
      <c r="D67" s="296"/>
      <c r="E67" s="147"/>
    </row>
    <row r="68" spans="1:5" x14ac:dyDescent="0.25">
      <c r="A68" s="293"/>
      <c r="B68" s="294"/>
      <c r="C68" s="298"/>
      <c r="D68" s="296"/>
      <c r="E68" s="147"/>
    </row>
    <row r="69" spans="1:5" x14ac:dyDescent="0.25">
      <c r="A69" s="293"/>
      <c r="B69" s="294"/>
      <c r="C69" s="299"/>
      <c r="D69" s="296"/>
      <c r="E69" s="147"/>
    </row>
    <row r="70" spans="1:5" x14ac:dyDescent="0.25">
      <c r="A70" s="293"/>
      <c r="B70" s="294"/>
      <c r="C70" s="299"/>
      <c r="D70" s="296"/>
      <c r="E70" s="147"/>
    </row>
  </sheetData>
  <pageMargins left="0.7" right="0.7" top="0.75" bottom="0.75" header="0.3" footer="0.3"/>
  <pageSetup paperSize="9" scale="78" fitToHeight="0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ERP</vt:lpstr>
      <vt:lpstr>ERP Cash closing </vt:lpstr>
      <vt:lpstr>Cash Book</vt:lpstr>
      <vt:lpstr>Cash Analysis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2025-03-03T04:15:59Z</dcterms:modified>
</cp:coreProperties>
</file>