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F:\ACCOUNT\CASH\CASH-2025\MONTHLY BUDGET REQUEST-2025\MONTHLY BUDGET REQUEST-JUL'25\"/>
    </mc:Choice>
  </mc:AlternateContent>
  <bookViews>
    <workbookView xWindow="0" yWindow="0" windowWidth="20490" windowHeight="9045" tabRatio="856" firstSheet="1" activeTab="1"/>
  </bookViews>
  <sheets>
    <sheet name="Budget VS Actual" sheetId="23" state="hidden" r:id="rId1"/>
    <sheet name="Budget request" sheetId="20" r:id="rId2"/>
    <sheet name="Budget Request Approval" sheetId="28" r:id="rId3"/>
    <sheet name="Budget VS Actual Approve" sheetId="24" state="hidden" r:id="rId4"/>
    <sheet name="Cash Book File" sheetId="25" state="hidden" r:id="rId5"/>
    <sheet name="COA - for reference only" sheetId="2" r:id="rId6"/>
  </sheets>
  <definedNames>
    <definedName name="_xlnm._FilterDatabase" localSheetId="1" hidden="1">'Budget request'!$A$3:$Y$59</definedName>
    <definedName name="_xlnm._FilterDatabase" localSheetId="4" hidden="1">'Cash Book File'!$K$1:$K$347</definedName>
    <definedName name="_xlnm.Print_Area" localSheetId="1">'Budget request'!$A$1:$X$65</definedName>
  </definedName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D60" i="20" l="1"/>
  <c r="X46" i="20" l="1"/>
  <c r="X47" i="20"/>
  <c r="X48" i="20"/>
  <c r="X49" i="20"/>
  <c r="X50" i="20"/>
  <c r="X51" i="20"/>
  <c r="X52" i="20"/>
  <c r="X53" i="20"/>
  <c r="X54" i="20"/>
  <c r="X55" i="20"/>
  <c r="X56" i="20"/>
  <c r="X57" i="20"/>
  <c r="X58" i="20"/>
  <c r="X59" i="20"/>
  <c r="X45" i="20"/>
  <c r="X43" i="20"/>
  <c r="X7" i="20"/>
  <c r="X8" i="20"/>
  <c r="X9" i="20"/>
  <c r="X10" i="20"/>
  <c r="X11" i="20"/>
  <c r="X12" i="20"/>
  <c r="X13" i="20"/>
  <c r="X14" i="20"/>
  <c r="X15" i="20"/>
  <c r="X16" i="20"/>
  <c r="X17" i="20"/>
  <c r="X18" i="20"/>
  <c r="X19" i="20"/>
  <c r="X20" i="20"/>
  <c r="X21" i="20"/>
  <c r="X22" i="20"/>
  <c r="X23" i="20"/>
  <c r="X24" i="20"/>
  <c r="X25" i="20"/>
  <c r="X26" i="20"/>
  <c r="X27" i="20"/>
  <c r="X28" i="20"/>
  <c r="X29" i="20"/>
  <c r="X30" i="20"/>
  <c r="X31" i="20"/>
  <c r="X32" i="20"/>
  <c r="X33" i="20"/>
  <c r="X34" i="20"/>
  <c r="X35" i="20"/>
  <c r="X36" i="20"/>
  <c r="X37" i="20"/>
  <c r="X38" i="20"/>
  <c r="X39" i="20"/>
  <c r="X40" i="20"/>
  <c r="X41" i="20"/>
  <c r="X42" i="20"/>
  <c r="X6" i="20"/>
  <c r="W10" i="20"/>
  <c r="W51" i="20"/>
  <c r="S36" i="20"/>
  <c r="P19" i="20" l="1"/>
  <c r="N50" i="20" l="1"/>
  <c r="W6" i="20" l="1"/>
  <c r="W59" i="20"/>
  <c r="W46" i="20"/>
  <c r="W47" i="20"/>
  <c r="W48" i="20"/>
  <c r="W49" i="20"/>
  <c r="W50" i="20"/>
  <c r="W52" i="20"/>
  <c r="W53" i="20"/>
  <c r="W54" i="20"/>
  <c r="W55" i="20"/>
  <c r="W56" i="20"/>
  <c r="W57" i="20"/>
  <c r="W58" i="20"/>
  <c r="H60" i="20" l="1"/>
  <c r="B60" i="20" l="1"/>
  <c r="W45" i="20" l="1"/>
  <c r="S60" i="20" l="1"/>
  <c r="N60" i="20" l="1"/>
  <c r="K60" i="20" l="1"/>
  <c r="U60" i="20" l="1"/>
  <c r="L60" i="20" l="1"/>
  <c r="X60" i="20" l="1"/>
  <c r="P60" i="20"/>
  <c r="Q60" i="20" l="1"/>
  <c r="F60" i="20" l="1"/>
  <c r="W7" i="20" l="1"/>
  <c r="W8" i="20"/>
  <c r="W9" i="20"/>
  <c r="W11" i="20"/>
  <c r="W12" i="20"/>
  <c r="W13" i="20"/>
  <c r="W14" i="20"/>
  <c r="W15" i="20"/>
  <c r="W16" i="20"/>
  <c r="W17" i="20"/>
  <c r="W18" i="20"/>
  <c r="W19" i="20"/>
  <c r="W20" i="20"/>
  <c r="W21" i="20"/>
  <c r="W22" i="20"/>
  <c r="W23" i="20"/>
  <c r="W24" i="20"/>
  <c r="W25" i="20"/>
  <c r="W26" i="20"/>
  <c r="W27" i="20"/>
  <c r="W28" i="20"/>
  <c r="W29" i="20"/>
  <c r="W30" i="20"/>
  <c r="W31" i="20"/>
  <c r="W32" i="20"/>
  <c r="W33" i="20"/>
  <c r="W34" i="20"/>
  <c r="W35" i="20"/>
  <c r="W36" i="20"/>
  <c r="W37" i="20"/>
  <c r="W38" i="20"/>
  <c r="W39" i="20"/>
  <c r="W40" i="20"/>
  <c r="W41" i="20"/>
  <c r="W42" i="20"/>
  <c r="W43" i="20"/>
  <c r="W60" i="20" l="1"/>
  <c r="I345" i="25"/>
  <c r="H345" i="25"/>
  <c r="J335" i="25"/>
  <c r="I334" i="25"/>
  <c r="H334" i="25"/>
  <c r="J279" i="25"/>
  <c r="I278" i="25"/>
  <c r="H278" i="25"/>
  <c r="J270" i="25"/>
  <c r="I269" i="25"/>
  <c r="H269" i="25"/>
  <c r="J249" i="25"/>
  <c r="I248" i="25"/>
  <c r="H248" i="25"/>
  <c r="J234" i="25"/>
  <c r="I233" i="25"/>
  <c r="H233" i="25"/>
  <c r="J215" i="25"/>
  <c r="I214" i="25"/>
  <c r="H214" i="25"/>
  <c r="J205" i="25"/>
  <c r="I204" i="25"/>
  <c r="H204" i="25"/>
  <c r="J190" i="25"/>
  <c r="I189" i="25"/>
  <c r="H189" i="25"/>
  <c r="J171" i="25"/>
  <c r="I170" i="25"/>
  <c r="H170" i="25"/>
  <c r="J145" i="25"/>
  <c r="I144" i="25"/>
  <c r="H144" i="25"/>
  <c r="J133" i="25"/>
  <c r="I132" i="25"/>
  <c r="H132" i="25"/>
  <c r="J108" i="25"/>
  <c r="I107" i="25"/>
  <c r="H107" i="25"/>
  <c r="I96" i="25"/>
  <c r="H96" i="25"/>
  <c r="J47" i="25"/>
  <c r="I46" i="25"/>
  <c r="H46" i="25"/>
  <c r="I16" i="25"/>
  <c r="H16" i="25"/>
  <c r="J7" i="25"/>
  <c r="J11" i="25" s="1"/>
  <c r="J16" i="25" s="1"/>
  <c r="J21" i="25" s="1"/>
  <c r="J46" i="25" s="1"/>
  <c r="I7" i="25"/>
  <c r="H7" i="25"/>
  <c r="E78" i="23"/>
  <c r="E76" i="23"/>
  <c r="J51" i="25" l="1"/>
  <c r="J96" i="25" s="1"/>
  <c r="J101" i="25" s="1"/>
  <c r="J107" i="25" s="1"/>
  <c r="J48" i="25"/>
  <c r="J109" i="25" l="1"/>
  <c r="J112" i="25"/>
  <c r="J132" i="25" s="1"/>
  <c r="J137" i="25" l="1"/>
  <c r="J144" i="25" s="1"/>
  <c r="J134" i="25"/>
  <c r="J146" i="25" l="1"/>
  <c r="J150" i="25"/>
  <c r="J170" i="25" s="1"/>
  <c r="J177" i="25" l="1"/>
  <c r="J189" i="25" s="1"/>
  <c r="J172" i="25"/>
  <c r="J191" i="25" l="1"/>
  <c r="J195" i="25"/>
  <c r="J204" i="25" s="1"/>
  <c r="J210" i="25" l="1"/>
  <c r="J214" i="25" s="1"/>
  <c r="J206" i="25"/>
  <c r="J216" i="25" l="1"/>
  <c r="J220" i="25"/>
  <c r="J233" i="25" s="1"/>
  <c r="J239" i="25" l="1"/>
  <c r="J248" i="25" s="1"/>
  <c r="J235" i="25"/>
  <c r="J250" i="25" l="1"/>
  <c r="J254" i="25"/>
  <c r="J269" i="25" s="1"/>
  <c r="J275" i="25" l="1"/>
  <c r="J271" i="25"/>
  <c r="K280" i="25" l="1"/>
  <c r="J278" i="25"/>
  <c r="J280" i="25" l="1"/>
  <c r="J283" i="25"/>
  <c r="J334" i="25" s="1"/>
  <c r="J340" i="25" l="1"/>
  <c r="J345" i="25" s="1"/>
  <c r="J347" i="25" s="1"/>
  <c r="J336" i="25"/>
  <c r="E60" i="23" l="1"/>
  <c r="D77" i="23"/>
  <c r="E77" i="23"/>
  <c r="E26" i="23"/>
  <c r="E54" i="23"/>
  <c r="E47" i="23"/>
  <c r="E23" i="23"/>
  <c r="E65" i="23"/>
  <c r="E13" i="23"/>
  <c r="E45" i="23"/>
  <c r="E15" i="23"/>
  <c r="C65" i="23"/>
  <c r="E17" i="23"/>
  <c r="E50" i="23" l="1"/>
  <c r="E16" i="23"/>
  <c r="E10" i="23" l="1"/>
  <c r="F75" i="23" l="1"/>
  <c r="E87" i="23"/>
  <c r="D87" i="23"/>
  <c r="C87" i="23"/>
  <c r="B87" i="23"/>
  <c r="G84" i="23"/>
  <c r="G87" i="23" s="1"/>
  <c r="F84" i="23"/>
  <c r="F87" i="23" s="1"/>
  <c r="D81" i="23"/>
  <c r="B81" i="23"/>
  <c r="F78" i="23"/>
  <c r="G78" i="23"/>
  <c r="G77" i="23"/>
  <c r="F77" i="23"/>
  <c r="G76" i="23"/>
  <c r="F76" i="23"/>
  <c r="G75" i="23"/>
  <c r="G74" i="23"/>
  <c r="F74" i="23"/>
  <c r="G73" i="23"/>
  <c r="F73" i="23"/>
  <c r="G72" i="23"/>
  <c r="F72" i="23"/>
  <c r="G71" i="23"/>
  <c r="F71" i="23"/>
  <c r="G70" i="23"/>
  <c r="F70" i="23"/>
  <c r="G69" i="23"/>
  <c r="F69" i="23"/>
  <c r="G68" i="23"/>
  <c r="F68" i="23"/>
  <c r="G67" i="23"/>
  <c r="F67" i="23"/>
  <c r="G66" i="23"/>
  <c r="G65" i="23"/>
  <c r="C81" i="23"/>
  <c r="G64" i="23"/>
  <c r="F64" i="23"/>
  <c r="G63" i="23"/>
  <c r="F63" i="23"/>
  <c r="G62" i="23"/>
  <c r="F62" i="23"/>
  <c r="G61" i="23"/>
  <c r="F61" i="23"/>
  <c r="G60" i="23"/>
  <c r="F60" i="23"/>
  <c r="E81" i="23"/>
  <c r="D55" i="23"/>
  <c r="C55" i="23"/>
  <c r="B55" i="23"/>
  <c r="B89" i="23" s="1"/>
  <c r="F54" i="23"/>
  <c r="G54" i="23"/>
  <c r="G53" i="23"/>
  <c r="F53" i="23"/>
  <c r="G52" i="23"/>
  <c r="F52" i="23"/>
  <c r="G51" i="23"/>
  <c r="F51" i="23"/>
  <c r="G50" i="23"/>
  <c r="F50" i="23"/>
  <c r="G49" i="23"/>
  <c r="F49" i="23"/>
  <c r="G48" i="23"/>
  <c r="F48" i="23"/>
  <c r="G47" i="23"/>
  <c r="F47" i="23"/>
  <c r="G46" i="23"/>
  <c r="F46" i="23"/>
  <c r="F45" i="23"/>
  <c r="G45" i="23"/>
  <c r="G44" i="23"/>
  <c r="F44" i="23"/>
  <c r="G43" i="23"/>
  <c r="F43" i="23"/>
  <c r="G42" i="23"/>
  <c r="F42" i="23"/>
  <c r="G41" i="23"/>
  <c r="F41" i="23"/>
  <c r="G40" i="23"/>
  <c r="F40" i="23"/>
  <c r="G39" i="23"/>
  <c r="F39" i="23"/>
  <c r="G38" i="23"/>
  <c r="F38" i="23"/>
  <c r="G37" i="23"/>
  <c r="F37" i="23"/>
  <c r="G36" i="23"/>
  <c r="F36" i="23"/>
  <c r="G35" i="23"/>
  <c r="F35" i="23"/>
  <c r="G34" i="23"/>
  <c r="F34" i="23"/>
  <c r="G33" i="23"/>
  <c r="F33" i="23"/>
  <c r="G32" i="23"/>
  <c r="F32" i="23"/>
  <c r="G31" i="23"/>
  <c r="F31" i="23"/>
  <c r="G30" i="23"/>
  <c r="F30" i="23"/>
  <c r="G29" i="23"/>
  <c r="F29" i="23"/>
  <c r="G28" i="23"/>
  <c r="F28" i="23"/>
  <c r="G27" i="23"/>
  <c r="F27" i="23"/>
  <c r="G26" i="23"/>
  <c r="F26" i="23"/>
  <c r="G25" i="23"/>
  <c r="F25" i="23"/>
  <c r="G24" i="23"/>
  <c r="F24" i="23"/>
  <c r="G23" i="23"/>
  <c r="F23" i="23"/>
  <c r="G22" i="23"/>
  <c r="F22" i="23"/>
  <c r="G21" i="23"/>
  <c r="F21" i="23"/>
  <c r="G20" i="23"/>
  <c r="F20" i="23"/>
  <c r="G19" i="23"/>
  <c r="F19" i="23"/>
  <c r="G18" i="23"/>
  <c r="F18" i="23"/>
  <c r="G17" i="23"/>
  <c r="F17" i="23"/>
  <c r="G16" i="23"/>
  <c r="F16" i="23"/>
  <c r="F15" i="23"/>
  <c r="G15" i="23"/>
  <c r="G14" i="23"/>
  <c r="F14" i="23"/>
  <c r="G13" i="23"/>
  <c r="F13" i="23"/>
  <c r="G12" i="23"/>
  <c r="F12" i="23"/>
  <c r="G11" i="23"/>
  <c r="F11" i="23"/>
  <c r="F10" i="23"/>
  <c r="E55" i="23"/>
  <c r="G9" i="23"/>
  <c r="F9" i="23"/>
  <c r="G8" i="23"/>
  <c r="F8" i="23"/>
  <c r="G7" i="23"/>
  <c r="F7" i="23"/>
  <c r="G6" i="23"/>
  <c r="F6" i="23"/>
  <c r="F55" i="23" s="1"/>
  <c r="G5" i="23"/>
  <c r="F5" i="23"/>
  <c r="C89" i="23" l="1"/>
  <c r="D89" i="23"/>
  <c r="F81" i="23"/>
  <c r="F89" i="23" s="1"/>
  <c r="G81" i="23"/>
  <c r="E89" i="23"/>
  <c r="E56" i="23"/>
  <c r="G10" i="23"/>
  <c r="G55" i="23" s="1"/>
  <c r="C56" i="23"/>
  <c r="G56" i="23" l="1"/>
  <c r="G57" i="23" s="1"/>
  <c r="G89" i="23"/>
</calcChain>
</file>

<file path=xl/comments1.xml><?xml version="1.0" encoding="utf-8"?>
<comments xmlns="http://schemas.openxmlformats.org/spreadsheetml/2006/main">
  <authors>
    <author>Windows User</author>
  </authors>
  <commentList>
    <comment ref="C65" authorId="0" shapeId="0">
      <text>
        <r>
          <rPr>
            <b/>
            <sz val="9"/>
            <color indexed="81"/>
            <rFont val="Tahoma"/>
            <family val="2"/>
          </rPr>
          <t>Windows User:</t>
        </r>
        <r>
          <rPr>
            <sz val="9"/>
            <color indexed="81"/>
            <rFont val="Tahoma"/>
            <family val="2"/>
          </rPr>
          <t xml:space="preserve">
urgent budget=1,020,000</t>
        </r>
      </text>
    </comment>
  </commentList>
</comments>
</file>

<file path=xl/sharedStrings.xml><?xml version="1.0" encoding="utf-8"?>
<sst xmlns="http://schemas.openxmlformats.org/spreadsheetml/2006/main" count="2485" uniqueCount="822">
  <si>
    <t>COA</t>
  </si>
  <si>
    <t>Budget
(MMK)</t>
  </si>
  <si>
    <t>61010009 Tools and Equipment</t>
  </si>
  <si>
    <t>61010011 Travelling cost of sale team</t>
  </si>
  <si>
    <t>61010027 Employee Social Insurance</t>
  </si>
  <si>
    <t>61001032 Admin - Commission and Incentive</t>
  </si>
  <si>
    <t>62010001 Admin - Advertising Expenses</t>
  </si>
  <si>
    <t>62010002 Admin - Audit Fees</t>
  </si>
  <si>
    <t>62010003 Admin - Bank Charges</t>
  </si>
  <si>
    <t>62010005 Admin - Car Fuel Expenses</t>
  </si>
  <si>
    <t>62010006 Admin - Car Licence Charges</t>
  </si>
  <si>
    <t>62010007 Admin - Car Repair &amp; Maintenance Charges</t>
  </si>
  <si>
    <t xml:space="preserve">62010008 Admin - Communication &amp; Telephone Expenses </t>
  </si>
  <si>
    <t>62010009 Admin - Computer &amp; Copier Repair Charges</t>
  </si>
  <si>
    <t>62010010 Admin - Copy and Binding Charges</t>
  </si>
  <si>
    <t>62010012 Admin - Dhl Charges</t>
  </si>
  <si>
    <t>62010013 Admin - Donation Expenses</t>
  </si>
  <si>
    <t>62010014 Admin - Electricity Expenses</t>
  </si>
  <si>
    <t>62010015 Admin - Employee Bonus</t>
  </si>
  <si>
    <t>62010016 Admin - Employee Overtime Charges</t>
  </si>
  <si>
    <t>62010017 Admin - Employee Salary Expenses</t>
  </si>
  <si>
    <t xml:space="preserve">62010019 Admin - Employee Training Expenses - Local </t>
  </si>
  <si>
    <t xml:space="preserve">62010021 Admin - Employee Travelling Expenses - Local Trip </t>
  </si>
  <si>
    <t>62010023 Admin - Employee Uniform Expenses</t>
  </si>
  <si>
    <t>62010024 Admin - Employee Welfare Expenses</t>
  </si>
  <si>
    <t xml:space="preserve">62010025 Admin - Entertainment Expenses </t>
  </si>
  <si>
    <t>62010026 Admin - Gift &amp; Present Expenses</t>
  </si>
  <si>
    <t>62010027 Admin - Miscellaneous Expenses</t>
  </si>
  <si>
    <t>62010028 Admin - Office Rental Expenses</t>
  </si>
  <si>
    <t>62010029 Admin - Office Repair &amp; Maintenance Charges</t>
  </si>
  <si>
    <t>62010030 Admin - Office Supplies Expenses</t>
  </si>
  <si>
    <t xml:space="preserve">62010031 Admin - Printing and Stationery </t>
  </si>
  <si>
    <t>62010032 Admin - Business License Expenses</t>
  </si>
  <si>
    <t xml:space="preserve">62010035 Admin - Employee Party Expenses </t>
  </si>
  <si>
    <t>62010036 Admin - Legal Fees</t>
  </si>
  <si>
    <t>62010037 Admin - R &amp; D Expenses</t>
  </si>
  <si>
    <t>62010038 Admin- Labour Cost</t>
  </si>
  <si>
    <t>62010040 Admin- Taxes, fees and charges</t>
  </si>
  <si>
    <t>62010041 Admin- External service cost</t>
  </si>
  <si>
    <t>62010046 Admin - Stock Maintenance (units,parts)</t>
  </si>
  <si>
    <t xml:space="preserve">62010049 Admin - Car Bridge Charges Expenses </t>
  </si>
  <si>
    <t>62010050 Admin - Generator &amp; Other Machine repair and Maintain</t>
  </si>
  <si>
    <t>62010051 Admin - Employee Transportation &amp; Ferry Charges</t>
  </si>
  <si>
    <t xml:space="preserve">62010052 Admin - Employee Meal Allowance </t>
  </si>
  <si>
    <t xml:space="preserve">62010053 Admin - Employee Medical Expenses </t>
  </si>
  <si>
    <t>62010054 Admin - Employee SSB Expenses</t>
  </si>
  <si>
    <t>62010056 Admin - Operation Expenses</t>
  </si>
  <si>
    <t xml:space="preserve">62010057 Admin - Machine Rental Chgs </t>
  </si>
  <si>
    <t xml:space="preserve">62010058 Admin - Software Expenses </t>
  </si>
  <si>
    <t>62010059 Admin - Machine Repair &amp; Maintenance</t>
  </si>
  <si>
    <t>51010061 COGS - Units Licence And Duty Cost</t>
  </si>
  <si>
    <t>Fixed Assets(CAPX)</t>
  </si>
  <si>
    <t>Repossess Expenses</t>
  </si>
  <si>
    <t>COGS</t>
  </si>
  <si>
    <t>OPEX</t>
  </si>
  <si>
    <t>Description</t>
  </si>
  <si>
    <t>[15025000] FA - Furniture and Fixture</t>
  </si>
  <si>
    <t>Prepared By</t>
  </si>
  <si>
    <t>Approved By</t>
  </si>
  <si>
    <t>Budget
(USD)</t>
  </si>
  <si>
    <t>Bank Charges</t>
  </si>
  <si>
    <t>Audit Charges</t>
  </si>
  <si>
    <t>Commission give to agents and Incentive give to employee</t>
  </si>
  <si>
    <t>Purchase mouse , keyboard , Ram , Laptop battery /Repair Computer</t>
  </si>
  <si>
    <t>SSB for Employee</t>
  </si>
  <si>
    <t>[15024000] FA - Motor Vehicle</t>
  </si>
  <si>
    <t>[15020001] FA - Computer and Electrical Equipment</t>
  </si>
  <si>
    <t>51010054 COGS - Commission Units</t>
  </si>
  <si>
    <t>Broker Fee</t>
  </si>
  <si>
    <t>51020046COGS - Mecc Alte Spare Parts</t>
  </si>
  <si>
    <t xml:space="preserve">S'part Dept; for local part purchase order; Customer urgent order &amp; inventory stock </t>
  </si>
  <si>
    <t xml:space="preserve">Repossess machine transportation charges </t>
  </si>
  <si>
    <t>Meter Bill</t>
  </si>
  <si>
    <t>Rent Machine/Printer</t>
  </si>
  <si>
    <t>Provide meal to employees</t>
  </si>
  <si>
    <t xml:space="preserve">Birthday Cake, Wedding Present , Provide Funeral </t>
  </si>
  <si>
    <t>Employee Uniform , Shoe</t>
  </si>
  <si>
    <t>Saff Party Expenses</t>
  </si>
  <si>
    <t>Machine Repair Charges/ Installation Charges</t>
  </si>
  <si>
    <t xml:space="preserve"> Repair Body &amp; Paint / Buying Tyre/Change Engine and Engine Oil/Change Car Battery / Cycle Repair / Motor Bike Repair/ Forklift Repair</t>
  </si>
  <si>
    <t>Operator Chg for units Machine Unloading</t>
  </si>
  <si>
    <t xml:space="preserve">Software Maintenance Fees/ Sever Adminstration  </t>
  </si>
  <si>
    <t>Watercooler,…....</t>
  </si>
  <si>
    <t>Computer ,Color Printer , Printer,…......</t>
  </si>
  <si>
    <t>Purchase Cycle , Car,Forklift ,Bike,.....</t>
  </si>
  <si>
    <t xml:space="preserve">Bonus /EOM Award  </t>
  </si>
  <si>
    <t>Duty &amp; Clearance Charges</t>
  </si>
  <si>
    <t>Daily Wages /Outsource Labour</t>
  </si>
  <si>
    <t>Give to Customer</t>
  </si>
  <si>
    <t>Extension Business License</t>
  </si>
  <si>
    <t>Testing Charges</t>
  </si>
  <si>
    <t>Car Parking , Bridge pass charges</t>
  </si>
  <si>
    <t>Remark</t>
  </si>
  <si>
    <t>Car/ Cycle Licence Extension, Wheel Tax Fee</t>
  </si>
  <si>
    <t xml:space="preserve">Security OT/ Cleaner OT/  Service Team OT/….... And Gazetted Holiday </t>
  </si>
  <si>
    <t>Expenses for diesel, gasoline, Octane and CNG of all company's cars and motor cycle</t>
  </si>
  <si>
    <t>Description(BU/BR)</t>
  </si>
  <si>
    <t>Travelling Charges for sale team , Sale &amp; Marketing &amp; Rental Transporter Way Job.</t>
  </si>
  <si>
    <t>Family of MD and CEO 's Birthday Donation , Warso Thingan Donation , Kahtain Thingan Donation</t>
  </si>
  <si>
    <t>Office Rental Charges , Hostel Rental Charges for Employees (Yearly Payment)</t>
  </si>
  <si>
    <t>Daily Employee Salary / Contract Employee Salary</t>
  </si>
  <si>
    <t>YCDC License / Garbage Monthly Fees</t>
  </si>
  <si>
    <t>ID Card and Purchase Invoice , Voucher, Paper Roll , A4,Pen , Stapler, Stapler Pin ,Book , Ruler ,Marker Pen, Plastic File , Paper File,...….</t>
  </si>
  <si>
    <t xml:space="preserve">DHL Duty Charges and Border charges </t>
  </si>
  <si>
    <t>Telephone Bill / Internet Bill /Wifi Adapter</t>
  </si>
  <si>
    <t>Expenses for Customer entertainment and Deal Customer / Skynet Charges</t>
  </si>
  <si>
    <t>Monthly Regular Copier Service Charges/ Repair Copier Machine</t>
  </si>
  <si>
    <t>Repair &amp; Maintenance Generator  , Fuel Charges for Generator</t>
  </si>
  <si>
    <t>Comsuable Charges , Purchase Contract</t>
  </si>
  <si>
    <t>Training Charges/ A3 Project/ Program Employee In Class Training</t>
  </si>
  <si>
    <t>Purchase Medicine , covid testing , Mask , Handgel , Plaster , Medicial check-up</t>
  </si>
  <si>
    <t>Building Maintenance/Condo Maintenance/ Repair Toilet / Repair Office Building/ Repair Fence</t>
  </si>
  <si>
    <t xml:space="preserve">Tools &amp;  S'part Packing Expense , Purchase equipment for CE Job </t>
  </si>
  <si>
    <t>Expenses for stock maintenance fuel charges &amp; battery charger , Stock cleaning charges</t>
  </si>
  <si>
    <t>Cost for service job  Expenses</t>
  </si>
  <si>
    <t>Flower , Fruit,Drinking Water , Small Expenses, Cleaning Expenses, General Expenses , Food of Dog , Electric Bulb , Plastic Bag , Soap</t>
  </si>
  <si>
    <t>Making Sign Board /Signboard installation /Repair Signboard /Pamphlet Charges/Sticker Printing/Article Fees for Online Facebook Page/Booklets/ Vinyl</t>
  </si>
  <si>
    <t>Taxi Fare, Expenses for which carrying materials or stock from one place to another place (BR), Tender Unit Delivery , Contract Unit Delivery , MAC Transport Chgs to Customer</t>
  </si>
  <si>
    <t>Water Bill , Repair Water Pump , Water pipe Installation , Office မိလ္လာကန် Service ပြုလုပ်ရန် , Repair Cash Machine , Plants Fertilizer</t>
  </si>
  <si>
    <t>Travelling Charges and Trip Charges/ Service Job /Technical Support/Branch Visit /Go to job site with boat/ Travelling Allowance for KPI Meeting /Customer appoinment trip</t>
  </si>
  <si>
    <t>Insurance for Employee</t>
  </si>
  <si>
    <t>[51040005] Cost of Rental-PSG</t>
  </si>
  <si>
    <t>[51010001] COGS - Units-PSG</t>
  </si>
  <si>
    <t>Soe Htet Tin (AGM)</t>
  </si>
  <si>
    <t>Lwin Lwin Aung (Finance &amp; Account Dept.)</t>
  </si>
  <si>
    <t>[21060011] PERSONAL INCOME TAX-PSG</t>
  </si>
  <si>
    <t>Win Ei Shwe</t>
  </si>
  <si>
    <t>Transportation Charges-Units</t>
  </si>
  <si>
    <t>T'support</t>
  </si>
  <si>
    <t>Service</t>
  </si>
  <si>
    <t>HR&amp;GA</t>
  </si>
  <si>
    <t xml:space="preserve">F &amp; A </t>
  </si>
  <si>
    <t>Procurement</t>
  </si>
  <si>
    <t>S'Parts</t>
  </si>
  <si>
    <t xml:space="preserve">Sale and Marketing </t>
  </si>
  <si>
    <t>(MMK)</t>
  </si>
  <si>
    <t>(USD)</t>
  </si>
  <si>
    <t>COGS - DHL Charges / Border Charges</t>
  </si>
  <si>
    <t>Total Amount</t>
  </si>
  <si>
    <t>Checked  By</t>
  </si>
  <si>
    <t>COO/CEO/Chairwoman</t>
  </si>
  <si>
    <t>Please do not change COA as menitoned above.</t>
  </si>
  <si>
    <t>Please insert COA (as per ERP) if required.</t>
  </si>
  <si>
    <t xml:space="preserve">BU: PG BU </t>
  </si>
  <si>
    <t>Exchange Rate</t>
  </si>
  <si>
    <t>Actual
(USD)</t>
  </si>
  <si>
    <t>Actual
(MMK)</t>
  </si>
  <si>
    <t>Variance
(USD)</t>
  </si>
  <si>
    <t>Variance
(MMK)</t>
  </si>
  <si>
    <t>[62010048] Admin - Tools &amp; equipment</t>
  </si>
  <si>
    <t>TOTAL OPEX</t>
  </si>
  <si>
    <t>Conbined Amount(MMK)</t>
  </si>
  <si>
    <t>OPEX Variance %</t>
  </si>
  <si>
    <t xml:space="preserve">                 Measurement for Salary</t>
  </si>
  <si>
    <t xml:space="preserve">[51010051] COGS - Airman - Generator-PSG </t>
  </si>
  <si>
    <t xml:space="preserve">[51010181] COGS - Matador Baifa - Generator - PSG </t>
  </si>
  <si>
    <t xml:space="preserve">[51010064] COGS - Matador Unit-PSG </t>
  </si>
  <si>
    <t>[51010125] COGS - Volvo - Generator-PSG </t>
  </si>
  <si>
    <t>Transportation Charges-Spare Parts</t>
  </si>
  <si>
    <t xml:space="preserve">[51010174] COGS - Aksa Johndeer-Generator - PSG </t>
  </si>
  <si>
    <t xml:space="preserve">[51010189] COGS -UNIT/MATADOR JINLONGTENG GENERATOR - PSG </t>
  </si>
  <si>
    <t>[51010179] COGS - Matador Tellhow-Generator - PSG</t>
  </si>
  <si>
    <t xml:space="preserve">[51010177] COGS - Matador AGG-Generator - PSG </t>
  </si>
  <si>
    <t xml:space="preserve">[51010124] COGS - Matador - Generator-PSG </t>
  </si>
  <si>
    <t xml:space="preserve">[51010178] COGS - Matador Mega-Generator - PSG </t>
  </si>
  <si>
    <t>[51010134] COGS - Yamaha - Generator-PSG </t>
  </si>
  <si>
    <t>[51010185] COGS - Tsurumi Power Generator (TPG-7000HEL) - PSG </t>
  </si>
  <si>
    <t>51020046COGS - Spare Parts</t>
  </si>
  <si>
    <t xml:space="preserve">COGS - Dhl Charges/ Border Charges-PSG </t>
  </si>
  <si>
    <t>TOTAL COGS</t>
  </si>
  <si>
    <t>Fixed Assets(CAPEX)</t>
  </si>
  <si>
    <t>TOTAL CAPEX</t>
  </si>
  <si>
    <t>TOTAL Monthly Cash Budget Vs Actual Comparison</t>
  </si>
  <si>
    <t>Checked by</t>
  </si>
  <si>
    <t>Remark;Don't change COA .If It is not included COA ,Please take COA from ERP Software.</t>
  </si>
  <si>
    <t>Cash Budget Vs Actual Comparison -November' 2022</t>
  </si>
  <si>
    <t xml:space="preserve"> PGIS BU ERP Cash Book (1.11.2022)</t>
  </si>
  <si>
    <t>Date</t>
  </si>
  <si>
    <t>Number</t>
  </si>
  <si>
    <t>Ref</t>
  </si>
  <si>
    <t>Contact</t>
  </si>
  <si>
    <t>Tracking-1</t>
  </si>
  <si>
    <t>Tracking-2</t>
  </si>
  <si>
    <t>Debit</t>
  </si>
  <si>
    <t>Credit</t>
  </si>
  <si>
    <t>Currency Amount</t>
  </si>
  <si>
    <t>Opening Balance</t>
  </si>
  <si>
    <t>2022-11-01</t>
  </si>
  <si>
    <t>WW-PV-22110001</t>
  </si>
  <si>
    <t>Hnin Thandar Oo,Daw (Sale&amp;Marketing)</t>
  </si>
  <si>
    <t>Cash Pay for Broker Charges,Customer-HF construct BVBA, broker name- Phyo Naing Min, 
Ph no-09694600734 amount-500,000/-,
Model-SDG-45SE-3B2(37KVA) NYu Branch, issued by Ma HninThandar Oo.</t>
  </si>
  <si>
    <t/>
  </si>
  <si>
    <t>comission units</t>
  </si>
  <si>
    <t>WW-PV-22110002</t>
  </si>
  <si>
    <t>Win Ei Shwe,Daw (Finance and Account)</t>
  </si>
  <si>
    <t>Cash transfer to HO Cash for customer income MMK-9,800,000/-,Received, by Ma Cho Cho Hlaing. HQT-RV-2022-11-0003</t>
  </si>
  <si>
    <t>Income transfer</t>
  </si>
  <si>
    <t>WW-RV-22110004</t>
  </si>
  <si>
    <t>Win Ei Shwe,Daw(Finance &amp; Account Department)</t>
  </si>
  <si>
    <t>ash receive for PG BU budget for Oct-2022, second week budget 
K Pay,(MMK-500,000/-),issued by Ma Cho Cho Hlaing.
HQT-PV-2022-11-0009</t>
  </si>
  <si>
    <t>budget for broker</t>
  </si>
  <si>
    <t>Total</t>
  </si>
  <si>
    <t>Closing Balance</t>
  </si>
  <si>
    <t>Budget-5,030,584.35/-, Income-0/-</t>
  </si>
  <si>
    <t xml:space="preserve"> PGIS BU ERP Cash Book (3.11.2022)</t>
  </si>
  <si>
    <t>2022-11-03</t>
  </si>
  <si>
    <t>WW-AC2022110002</t>
  </si>
  <si>
    <t>Advance Clear Payment (WW-ADV2022100034)</t>
  </si>
  <si>
    <t>Cogs unit</t>
  </si>
  <si>
    <t>WW-PV-22110003</t>
  </si>
  <si>
    <t>Cash Pay for Broker Charges,Customer-Daw Mu Mu San, broker name-Kyaw Zhaw Htun, 
Ph no-09455228986, amount-500,000/-,
Model-MC 200AS(180KVA) GBK Branch, issued by Ma HninThandar Oo.</t>
  </si>
  <si>
    <t>WW-PV-22110004</t>
  </si>
  <si>
    <t>Cash Pay for Broker Charges,Customer-Kyaw Kyaw Soe, broker name- U Ko Ko, 
Ph no-094552289862563884, amount-200,000/-,
Model-MF 44S(40KVA) NLP Branch, issued by Ma HninThandar Oo.</t>
  </si>
  <si>
    <t>WW-RV-22110007</t>
  </si>
  <si>
    <t>Cash receive for PG BU budget for Nov-2022, first week budget 
K Pay,(MMK-700,000/-),issued by Ma Cho Cho Hlaing.
HQT-PV-2022-11-0079</t>
  </si>
  <si>
    <t>Budget-4,517,134.35/-, Income-0/-</t>
  </si>
  <si>
    <t xml:space="preserve"> PGIS BU ERP Cash Book (4.11.2022)</t>
  </si>
  <si>
    <t>2022-11-04</t>
  </si>
  <si>
    <t>WW-AC2022110003</t>
  </si>
  <si>
    <t>Advance Clear Payment (WW-ADV2022100002)</t>
  </si>
  <si>
    <t>TA/rental</t>
  </si>
  <si>
    <t>WW-PV-22110005</t>
  </si>
  <si>
    <t>Htet Thu Zar,Daw(Sale and Marketing Dept)</t>
  </si>
  <si>
    <t>Cash pay for painting charges for local purchase HO stock machine, MD-300GS, ESF501319, 300KVA=500,000/-, MC-220DS, H171804151,200KVA= 500,000/-, total amount- 1,000,000/-,  issued by Ma Htet Thu Zar.</t>
  </si>
  <si>
    <t>Cogs units</t>
  </si>
  <si>
    <t>WW-PV-22110006</t>
  </si>
  <si>
    <t>Cash pay for painting body  ,doors and frame for VP-165S, 5312780879, 150KVA, customer- U Kyi Chan@ U Nay Myo, amount- 150,000/-, issued by Ma Htet Thu Zar.</t>
  </si>
  <si>
    <t>WW-PV-22110007</t>
  </si>
  <si>
    <t>Mi Mi Ko, Daw ( Procurement Dept)</t>
  </si>
  <si>
    <t>Cash pay for local purchased WW-PRT-PO-22110004  for BGO customer FAMOUS(Ka Bar Kyaw) and use to machine Model-APD6BP and VP-350S  amount-187,634.48/-,issued by Ma Mi Mi Ko. Adv No:PG-PO-062-11-2022.</t>
  </si>
  <si>
    <t>DHL</t>
  </si>
  <si>
    <t>WW-PV-22110008</t>
  </si>
  <si>
    <t>Chit Pon Su,Daw (service &amp; Tech-support dept)</t>
  </si>
  <si>
    <t>Cash pay for trip fuel charges for going to Ngwe Saung job site for machine repair , customer- Ocean Blue, PIC- Kaung Myat Thu, amount- 110,000/-,issued by Ma Chit Pon Su.</t>
  </si>
  <si>
    <t>Fuel</t>
  </si>
  <si>
    <t>WW-PV-22110010</t>
  </si>
  <si>
    <t>Cash transfer to HO Cash for customer income MMK-16,100,000/-,Received, by Ma Cho Cho Hlaing.</t>
  </si>
  <si>
    <t>WW-PV-22110011</t>
  </si>
  <si>
    <t>Cash pay for local purchased WW-PRT-PO-22100025  for HTY , Pizamaru and MLM customer and use to machine model other machine,  amount-381,000/-,issued by Ma Mi Mi Ko. Adv No:PG-PO-060-11-2022.</t>
  </si>
  <si>
    <t>Local purchased</t>
  </si>
  <si>
    <t>WW-PV-22110012</t>
  </si>
  <si>
    <t>Cash pay for local purchased WW-PRT-PO-221100005  for BGO customer Famous (Ka Bar Kyaw) and use to machine model-APD66P,amount-19,800/-,issued by Ma Mi Mi Ko. Adv No:PG-PO-061-11-2022.</t>
  </si>
  <si>
    <t>WW-PV-22110013</t>
  </si>
  <si>
    <t>Zon Zon Zaw,Daw(spare part dept)</t>
  </si>
  <si>
    <t>Cash pay for spare part transportation charges for Maubin branch customer - U Hla Yee, (Yangon to Pathein), amount- 4,000/-,   issued by Zon Zon Zaw.</t>
  </si>
  <si>
    <t>Transportation</t>
  </si>
  <si>
    <t>WW-PV-22110014</t>
  </si>
  <si>
    <t>Su Mon Kyaw (Rental Dept)</t>
  </si>
  <si>
    <t>Cash pay for TA charges for stand by opreators Toe Toe(MDY Job site),Aung Aung(Kaukkayeik job site), Myo Myint Aung( MDY Job site),Myo Zaw Win( Thilawa Job site), amount- 671,500/-, issued by Ma Su Mon Kyaw.</t>
  </si>
  <si>
    <t>WW-PV-22110015</t>
  </si>
  <si>
    <t>Cash pay for OT charges for Pyae Phyo Kyaw, Zaw Myint Htun and Thet Naing Oo (Bago Tharyar Aye Village-Regular Service), customer - Myanmar CP Livestock, amount- 14,400/-, issued  by Ma Su Mon Kyaw.</t>
  </si>
  <si>
    <t>Overtime</t>
  </si>
  <si>
    <t>WW-PV-22110016</t>
  </si>
  <si>
    <t>Su Mon Kyaw ,Daw (Rental Dept)</t>
  </si>
  <si>
    <t>Cash pay for RENTAL HOT LIN PH BILL CHARGES FOR Nov'22,amount-10,000/-,issued by Ma Su Mon Kyaw.</t>
  </si>
  <si>
    <t>Communication</t>
  </si>
  <si>
    <t>WW-PV-22110017</t>
  </si>
  <si>
    <t>Cash pay for trip fuel charges for 1L/9311(28.10.2022) Machine inspection at Dala, Customer- GS Engineering &amp; construction, amount- 20,000/-,issued  by Ma Su Mon Kyaw.</t>
  </si>
  <si>
    <t>WW-PV-22110018</t>
  </si>
  <si>
    <t>Cash pay for trip fuel charges for4I/8065(25.10.2022) payment collecting and regular service at 57mile job site, Customer- Myanmar CP Livestock, amount- 50,000/-, issued  by Ma Su Mon Kyaw.</t>
  </si>
  <si>
    <t>WW-PV-22110019</t>
  </si>
  <si>
    <t>Cash pay for car bridge pass charges for 4I/8065(25.10.2022) payment collecting and regular service at 57mile job site, customer - Myanmar CP livestock, amount-1,900/-,  issued  by Ma Su Mon Kyaw.</t>
  </si>
  <si>
    <t>Car bridge pass</t>
  </si>
  <si>
    <t>WW-PV-22110020</t>
  </si>
  <si>
    <t>Cash pay for printer repair charges for rental department(Epson L220) due to damage, amount-4,000/-,  issued  by Ma Su Mon Kyaw.</t>
  </si>
  <si>
    <t>Computer &amp; Copier Repair</t>
  </si>
  <si>
    <t>WW-PV-22110021</t>
  </si>
  <si>
    <t>Su Mon Kyaw, Daw(Rental)</t>
  </si>
  <si>
    <t>Cash pay for rental house charges for Thilawa job site - Aung Ye Lin, Mitsubishi 3 Ton, Model-FD30NT, Sr.No: CF 14E-16473,
Customer- Edotco Myanmar, amount- 150,000/-,issued by Ma Su Mon Kyaw, Daw(Rental).</t>
  </si>
  <si>
    <t>Cost of rental</t>
  </si>
  <si>
    <t>WW-PV-22110022</t>
  </si>
  <si>
    <t>Cash pay for trip fuel charges for4I/8065(20.10.2022) payment collecting and machine inspection at Thone Gwa job site, customer- Bo Kalay Rice Mill and Aung Yadanar Rice Mill, amount-30,000/-, issued  by Ma Su Mon Kyaw.</t>
  </si>
  <si>
    <t>WW-PV-22110023</t>
  </si>
  <si>
    <t>Cash pay for trip fuel charges for4I/8065(2.11.2022) return machine for 100 &amp; 150KVA Thone Gwa job site, customer- GLC Myanmar, amount- 30,000/-, issued  by Ma Su Mon Kyaw.</t>
  </si>
  <si>
    <t>WW-PV-22110024</t>
  </si>
  <si>
    <t>Cash pay for car bridge pass charges for 4I/8065(2.11.2022)  return machine for 100&amp; 150 KVA Thone Gwa job site, customer- GLC Myanmar, amount- 1,900/-, issued  by Ma Su Mon Kyaw.</t>
  </si>
  <si>
    <t>WW-RV-22110003</t>
  </si>
  <si>
    <t>WW-RN-SI-22100029 ,KBTC UNIVERSITY ,Cash on hand  MMK-2,100,000/-,received from Ma Su Mon Kyaw.</t>
  </si>
  <si>
    <t>Received; KBTC UNIVERSITY</t>
  </si>
  <si>
    <t>WW-RV-22110018</t>
  </si>
  <si>
    <t>WW-RN-SI-22090033 ,AYE THITSAR CO.,LTD ,Cash on hand MMK-10,500,000/-, received from Ma Su Mon Kyaw.</t>
  </si>
  <si>
    <t>Received; AYE THITSAR CO.,LTD</t>
  </si>
  <si>
    <t>WW-RV-22110021</t>
  </si>
  <si>
    <t>WW-RN-SI-22100034 , YANGON CITY GOLF CLUB(HTY),Cash on hand MMK-3,500,000/-,received from Ma Su Mon Kyaw.</t>
  </si>
  <si>
    <t>Received; YANGON CITY GOLF CLUB(HTY),12/YAKANA(N)020495</t>
  </si>
  <si>
    <t>WW-RV-22110027</t>
  </si>
  <si>
    <t>Cash receive for PG BU budget for Nov-2022, first week budget 
,(MMK-16,100,100/-),issued by Ma Cho Cho Hlaing.
HQT-PV-2022-11-0116</t>
  </si>
  <si>
    <t>Budget-17,693,999.87/-, Income-0/-</t>
  </si>
  <si>
    <t xml:space="preserve"> PGIS BU ERP Cash Book (5.11.2022)</t>
  </si>
  <si>
    <t>2022-11-05</t>
  </si>
  <si>
    <t>WW-AC2022110004</t>
  </si>
  <si>
    <t>Advance Clear Payment (WW-ADV2022100031)</t>
  </si>
  <si>
    <t>WW-AC2022110005</t>
  </si>
  <si>
    <t>Advance Clear Payment (WW-ADV2022100028)</t>
  </si>
  <si>
    <t>TA/sale</t>
  </si>
  <si>
    <t>WW-AC2022110006</t>
  </si>
  <si>
    <t>Advance Clear Payment (WW-ADV2022100027)</t>
  </si>
  <si>
    <t>WW-AC2022110007</t>
  </si>
  <si>
    <t>Advance Clear Payment (WW-ADV2022100053)</t>
  </si>
  <si>
    <t>WW-AC2022110008</t>
  </si>
  <si>
    <t>Advance Clear Payment (WW-ADV2022100032)</t>
  </si>
  <si>
    <t>WW-AC2022110009</t>
  </si>
  <si>
    <t>Advance Clear Payment (WW-ADV2022100030)</t>
  </si>
  <si>
    <t>WW-AC2022110010</t>
  </si>
  <si>
    <t>Advance Clear Payment (WW-ADV2022100029)</t>
  </si>
  <si>
    <t>WW-ADV2022110015</t>
  </si>
  <si>
    <t>Advance Payment</t>
  </si>
  <si>
    <t>WW-ADV2022110016</t>
  </si>
  <si>
    <t>WW-ADV2022110017</t>
  </si>
  <si>
    <t>WW-ADV2022110018</t>
  </si>
  <si>
    <t>WW-ADV2022110019</t>
  </si>
  <si>
    <t>WW-ADV2022110020</t>
  </si>
  <si>
    <t>WW-ADV2022110021</t>
  </si>
  <si>
    <t>Incentive</t>
  </si>
  <si>
    <t>WW-ADV2022110022</t>
  </si>
  <si>
    <t>WW-ADV2022110023</t>
  </si>
  <si>
    <t>Machine repair</t>
  </si>
  <si>
    <t>WW-ADV2022110024</t>
  </si>
  <si>
    <t>WW-ADV2022110025</t>
  </si>
  <si>
    <t>WW-ADV2022110026</t>
  </si>
  <si>
    <t>WW-ADV2022110027</t>
  </si>
  <si>
    <t>TA/s'part</t>
  </si>
  <si>
    <t>WW-ADV2022110030</t>
  </si>
  <si>
    <t>WW-ADV2022110031</t>
  </si>
  <si>
    <t>WW-ADV2022110032</t>
  </si>
  <si>
    <t>WW-ADV2022110033</t>
  </si>
  <si>
    <t>WW-ADV2022110034</t>
  </si>
  <si>
    <t>WW-ADV2022110035</t>
  </si>
  <si>
    <t>WW-ADV2022110036</t>
  </si>
  <si>
    <t>WW-PV-22110025</t>
  </si>
  <si>
    <t>Hnin Thandar Oo,Daw (S&amp;M Dept)</t>
  </si>
  <si>
    <t>Cash pay for ASM San Naing Lin motor cycel fuel charges, amount-15,000/-,Issued by Hnin Thandar Oo .</t>
  </si>
  <si>
    <t>WW-PV-22110026</t>
  </si>
  <si>
    <t>Cash pay for vinyl charges for Sale and Marketing, amount-amount-55,000,issued by Hnin Thandar Oo .</t>
  </si>
  <si>
    <t>Advertising</t>
  </si>
  <si>
    <t>WW-PV-22110027</t>
  </si>
  <si>
    <t>Cash pay for making sticker for matador generator, amount-70,000/-, issued by Hnin Thandar Oo .</t>
  </si>
  <si>
    <t>WW-PV-22110028</t>
  </si>
  <si>
    <t>Cash pay for Motor cycle fuel charges for ASM Soe Yan Naung,amount-36,000/-, issued by Hnin Thandar Oo .</t>
  </si>
  <si>
    <t>WW-PV-22110029</t>
  </si>
  <si>
    <t>Cash pay for air ticket charges for ASM San Naing Linn( from TCL to HO), amount-185,000/-, issued by Hnin Thandar Oo .</t>
  </si>
  <si>
    <t>WW-PV-22110030</t>
  </si>
  <si>
    <t>Cash pay for purchasing battery (Freedom Battery N100*1U), MC-90DS, H171414079,80KVA, amount- 258,300/-, issued by Ma Htet Thu Zar.</t>
  </si>
  <si>
    <t>WW-PV-22110031</t>
  </si>
  <si>
    <t>Cash pay for painting (MC0165AS,A2208119,150 KVA) Grand Royal Co,Ltd, upper body painting=30,000/-, and (MF-44JS,202206083,40 KVA,CIC(U Eike Htun), Lower frame,exhaust,upper body (small) Painting=50,000/-, total amount- 80,000/-,  issued by Ma Htet Thu Zar.</t>
  </si>
  <si>
    <t>WW-PV-22110032</t>
  </si>
  <si>
    <t>Cash pay for crane charges from HO to Bahan, MC-110AS,A2206432,100KVA, Sandhi Medicine Shop,  amount- 120,000/-, issued by Ma Htet Thu Zar.</t>
  </si>
  <si>
    <t>Transportation units</t>
  </si>
  <si>
    <t>WW-PV-22110033</t>
  </si>
  <si>
    <t>Cash pay for unloading crane using crane charges, VP-550,2206091,500KVA, Yangon Pan-Pacific International Co,Ltd., amount- 800,000/-, issued by Ma Htet Thu Zar.</t>
  </si>
  <si>
    <t>WW-PV-22110034</t>
  </si>
  <si>
    <t>Cash pay for transportation charges from HO to Lashio, Lashio branch stock, Airman,SDG45SE-3B2,13AKB20572,37KVA, amount- 350,000/-, issued by Ma Htet Thu Zar.</t>
  </si>
  <si>
    <t>WW-PV-22110035</t>
  </si>
  <si>
    <t>Cash pay for repairing machine charges(SP BABY, Engine Lower Body, Doors , Frame , all bodies polish painting and touching ) MC-90DS, H171414079,80 KVA, amount- 280,000/-, issued by Ma Htet Thu Zar.</t>
  </si>
  <si>
    <t>WW-PV-22110036</t>
  </si>
  <si>
    <t>Cash pay for painting small KVA 5 units-HO stock machine for marketing and advartising, Yamaha- EF12000E, 7UX-316604, Genster, GSV 7500RX, 1006314, Daishin, SGB7001HA, 627649, SGB3001HA, 627587 and Tsurumi, 7000HEL, amount-amount-300,000/-, issued by Ma Htet Thu Zar.</t>
  </si>
  <si>
    <t>WW-PV-22110037</t>
  </si>
  <si>
    <t>Cash pay for crane charges from HO to HTY zone 4= 150,000/-, and genset pull in housing and customer's old machine putout lobour charges=230,000/-, MC-220AS, A2208121,200KVA, Golden Hong Thai Seafood Co.,Ltd, total amount- 380,000/-, issued by Ma Htet Thu Zar.</t>
  </si>
  <si>
    <t>WW-PV-22110038</t>
  </si>
  <si>
    <t>Cash pay for crane use and crane charges from HO to Kyi Su Industrial zone, amount- 250,000/-, VP-550,2206091,500KVA, Yangon Pan Pacific International Co.,Ltd, issued by Ma Htet Thu Zar.</t>
  </si>
  <si>
    <t>WW-PV-22110039</t>
  </si>
  <si>
    <t>Cash pay for crane charges from HO to 96 mile 6 farlong(back carry rental used machine 96 mile to HO)=700,000/-,MC-165AS,A2208119,150KVA, Grand Royal Co,ltd, and crane charges from HO to Bahan=100,000/-, MF-44JS, 202206083,40KVA, CIC, U Eike Htun, total amount- 800,000/-, issued by Ma Htet Thu Zar.</t>
  </si>
  <si>
    <t>WW-PV-22110040</t>
  </si>
  <si>
    <t>Cash pay for  crane charges from HO to south dagon, MF-110JS,202206091,100KVA, King clothing Co.,Ltd., amount- 150,000/-,  issued by Ma Htet Thu Zar.</t>
  </si>
  <si>
    <t>WW-PV-22110041</t>
  </si>
  <si>
    <t>Cash pay for transportation charges from HO to MKN, MKN branch stock, MC-44AS,A2206422,40KVA, amount- 730,000/-, issued by Ma Htet Thu Zar.</t>
  </si>
  <si>
    <t>Budget-7,519,699.87/-, Income-0/-</t>
  </si>
  <si>
    <t xml:space="preserve"> PGIS BU ERP Cash Book (8.11.2022)</t>
  </si>
  <si>
    <t>2022-11-08</t>
  </si>
  <si>
    <t>WW-PV-22110042</t>
  </si>
  <si>
    <t>Zaw Myint Htun, U(Rental)</t>
  </si>
  <si>
    <t>Cash Pay for Sep'22 incentive, amount- 157,233 /-,Issued to Ko Zaw Myint Htun.</t>
  </si>
  <si>
    <t>WW-RV-22110031</t>
  </si>
  <si>
    <t>Cash received from Corp Cash for Sep'22 incentive,
amount-157,233/-,Issued by Khin Pyae Sone, (kpay).</t>
  </si>
  <si>
    <t>WW-RV-22110033</t>
  </si>
  <si>
    <t>Cash receive for PG BU budget for Nov-2022, first week budget 
,(MMK-8,000,000/-),issued by Ma Cho Cho Hlaing.
HQT-PV-2022-11-0145</t>
  </si>
  <si>
    <t>Budget received</t>
  </si>
  <si>
    <t>WW-RV-22110034</t>
  </si>
  <si>
    <t>WW-RN-SI-22100037 ,PADA CO.,LTD ,Cash on hand MMK-1,400,000/-,received from Ma Su Mon Kyaw.</t>
  </si>
  <si>
    <t>Received; PADA CO.,LTD</t>
  </si>
  <si>
    <t>WW-RV-22110035</t>
  </si>
  <si>
    <t>WW-RN-SI-22100001 ,KAUNG HTET THAR FACTORY ,Cash on hand MMK-550,000/-,received from Ma Su Mon Kyaw.</t>
  </si>
  <si>
    <t>Received; KAUNG HTET THAR FACTORY</t>
  </si>
  <si>
    <t>Budget-15,519,699.87/-, Income-1,750,000/-</t>
  </si>
  <si>
    <t xml:space="preserve"> PGIS BU ERP Cash Book (9.11.2022)</t>
  </si>
  <si>
    <t>2022-11-09</t>
  </si>
  <si>
    <t>WW-AC2022110012</t>
  </si>
  <si>
    <t>Advance Clear Payment (WW-ADV2022100055)</t>
  </si>
  <si>
    <t>WW-AC2022110013</t>
  </si>
  <si>
    <t>Advance Clear Payment (WW-ADV2022100036)</t>
  </si>
  <si>
    <t>SSB</t>
  </si>
  <si>
    <t>WW-AC2022110015</t>
  </si>
  <si>
    <t>Advance Clear Payment (WW-ADV2022100041)</t>
  </si>
  <si>
    <t>WW-ADV2022110037</t>
  </si>
  <si>
    <t>WW-ADV2022110038</t>
  </si>
  <si>
    <t>Car repair</t>
  </si>
  <si>
    <t>WW-ADV2022110039</t>
  </si>
  <si>
    <t>WW-JV-22110147</t>
  </si>
  <si>
    <t>WW-RV-22110044</t>
  </si>
  <si>
    <t>WW-UNT-SI-22020006 ,AUNG MYIN PYAE SONE CONSTRUCTION CO,LTD ,Cash on hand MMK-155,000/-, $50 * rate 3100,  WW-RV-22110044 .</t>
  </si>
  <si>
    <t>Income</t>
  </si>
  <si>
    <t>WW-PV-22110044</t>
  </si>
  <si>
    <t>Cash pay for HO stock machine's wood chop buying car use fuel charges=5,000/-, NPT tender 350KVA PBG10% clearing go from HO to KBZ Bo Gyoke Bank, Bank to Mindama HO cash and return to HO= 16,000/-,DWI ESE tender transfer charges(win kyat), =7,500/-, total = 28,500/-issued by Ma Htet Thu Zar.</t>
  </si>
  <si>
    <t>WW-PV-22110045</t>
  </si>
  <si>
    <t>Cash pay for regular PM service  charges, engine oil(5L)=57,500/-,oil filter=8,300/-, service charges=8,000/-, total amount-73,800/-,user 50%, cmpany=50 %, actual total= 36,900/-,issued by Ma Htet Thu Zar.</t>
  </si>
  <si>
    <t>WW-PV-22110046</t>
  </si>
  <si>
    <t>Cash pay for undartable charges and bank charges ,(for withdrawing  payment order PO), amount- 116,300/-,issued by Ma Htet Thu Zar.</t>
  </si>
  <si>
    <t>Entertainment</t>
  </si>
  <si>
    <t>WW-PV-22110047</t>
  </si>
  <si>
    <t>Cash pay for transportation charges from HO to TGY gate=300,000/-, unloading crane charges from TGY gate to TGY downtown- 160,000/-, total =460,000/-,issued by Ma Htet Thu Zar. 
MC-110AS, A2206433,100KVA,TGY Branch stock.</t>
  </si>
  <si>
    <t>WW-PV-22110048</t>
  </si>
  <si>
    <t>Cash pay for transportation charges from HO to MDY- 250,000/-, HO loading crane charges=70,000/-, unloading crane charges from MDY Swel Taw gate to downtown site=150,000/-, toal amount- 470,000/-, VP 165S,5312780879,150KVA,issued by Ma Htet Thu Zar.</t>
  </si>
  <si>
    <t>WW-PV-22110049</t>
  </si>
  <si>
    <t>Cash pay for 1sheet catalogus charges for sale and marketing dept, amoun-195,000/-, issued by Ma Hnin Thandar Oo.</t>
  </si>
  <si>
    <t>WW-PV-22110050</t>
  </si>
  <si>
    <t>Cash pay for crane charges from HO to Kamayut, MC-257AS, A2206435, 250KVA, Myat Thit Oo Co., Ltd, amount-160,000/-, issued by Ma Htet Thu Zar.</t>
  </si>
  <si>
    <t>WW-PV-22110051</t>
  </si>
  <si>
    <t>Cash pay for unloading crance at Lashio branch, Airman,SDG45SE-3B2,13AKB20572,37KVA, Lashio Branch Stock, amount-100,000/-,  issued by Ma Htet Thu Zar.</t>
  </si>
  <si>
    <t>WW-PV-22110052</t>
  </si>
  <si>
    <t>Cash pay for unloading cranrges from GBK to Pyay site, MF-44JS,202205053,40KVA, amount-80,000/-,  issued by Ma Htet Thu Zar.</t>
  </si>
  <si>
    <t>WW-PV-22110053</t>
  </si>
  <si>
    <t>Cash pay for taxi charges (တင်ဒါအမှတ် ၁၇၀/မမ/ပတ/ Forklift 3tons အပါအဝင် ပစ္စည်း၃မျိုး၊(CME) 2019/2020 ၏ 7,200,000ထုတ်ယူရန်အတွက်), 26.10.2022 , 31.10.2022 ,8.11.2022= 50,000/-, issued by Ma Htet Thu Zar.</t>
  </si>
  <si>
    <t>WW-PV-22110054</t>
  </si>
  <si>
    <t>Cash pay for fuel charges(AGM Ko Soe Htet Tin MGW, Pyay, GBK branch and market visit -2S-1620,27.10.2022, 1.11.2022, amount- 327,000/-,issued by Ma Htet Thu Zar.</t>
  </si>
  <si>
    <t>WW-PV-22110055</t>
  </si>
  <si>
    <t>Cash pay for TA charges(AGM Ko Soe Htet Tin MGW, Pyay, GBK branch and market visit -27.10.2022, 1.11.2022, amount- 258,000/-,issued by Ma Htet Thu Zar.</t>
  </si>
  <si>
    <t>Budget-11,498,199.87/-, Income-1,905,000/-</t>
  </si>
  <si>
    <t xml:space="preserve"> PGIS BU ERP Cash Book (10.11.2022)</t>
  </si>
  <si>
    <t>2022-11-10</t>
  </si>
  <si>
    <t>WW-AC2022110016</t>
  </si>
  <si>
    <t>Advance Clear Payment (WW-ADV2022110024)</t>
  </si>
  <si>
    <t>WW-PV-22110057</t>
  </si>
  <si>
    <t>Cash pay for taxi charges from HO to Win Finance (Mindama Housing for receiving  Nov'22 first week budget, amount-15,000/-,issued by Win Ei Shwe.</t>
  </si>
  <si>
    <t>WW-PV-22110058</t>
  </si>
  <si>
    <t>Cash pay for TA charges for Aung Ko Oo(Sale visiting- Magwe, Pyay, Gyoe Bin Gauk with AGM Ko Soe Htet Tin, amount- 54,000/-,issued  by Ma Su Mon Kyaw.</t>
  </si>
  <si>
    <t>WW-PV-22110059</t>
  </si>
  <si>
    <t>Cash pay for TA charges for Myo Myint Aung (MDY job site), stand by operator , Matador-500KVA, Model- VP 550S, Sr.no- 2016072530,Customer Loi Hein, amount- 20,000/-, issued  by Ma Su Mon Kyaw.</t>
  </si>
  <si>
    <t>WW-PV-22110060</t>
  </si>
  <si>
    <t>Cash pay for trip fuel charges for 1L/9311(3.11.2022) machine repair at Thone Gwa, Matador -100KVA, Model-DE110D5,Sr.no- A1607039, Customer- Aung Yadanar Rice Mill, amount-30,000/-,issued  by Ma Su Mon Kyaw.</t>
  </si>
  <si>
    <t>WW-RV-22110066</t>
  </si>
  <si>
    <t>WW-RN-SI-22110011 , THANT ZIN,U(8/TATAKA(N)010492) ,Cash on hand MMK- 400,000/-, received from Ma Su Mon Kyaw.</t>
  </si>
  <si>
    <t>Received; THANT ZIN,U(8/TATAKA(N)010492)</t>
  </si>
  <si>
    <t>Budget-11,249,199.87/-, Income-2,305,000/-</t>
  </si>
  <si>
    <t xml:space="preserve"> PGIS BU ERP Cash Book (11.11.2022)</t>
  </si>
  <si>
    <t>2022-11-11</t>
  </si>
  <si>
    <t>WW-AC2022110017</t>
  </si>
  <si>
    <t>Advance Clear Payment (WW-ADV2022100045)</t>
  </si>
  <si>
    <t>WW-AC2022110018</t>
  </si>
  <si>
    <t>Advance Clear Payment (WW-ADV2022100044)</t>
  </si>
  <si>
    <t>WW-AC2022110019</t>
  </si>
  <si>
    <t>Advance Clear Payment (WW-ADV2022090022)</t>
  </si>
  <si>
    <t>TA/Srv</t>
  </si>
  <si>
    <t>WW-ADV2022110040</t>
  </si>
  <si>
    <t>WW-ADV2022110041</t>
  </si>
  <si>
    <t>WW-ADV2022110042</t>
  </si>
  <si>
    <t>TA/Tsp</t>
  </si>
  <si>
    <t>WW-PV-22110061</t>
  </si>
  <si>
    <t>Chit Pon Su,Daw (Tech support dept)</t>
  </si>
  <si>
    <t>Cash pay for car reparing charges 1E/8718 for Oct'22(Brake pin ,Grase0.5 and workmenship), PIC- Kaung Myat Thu, amount- 45,000/-, issued by Ma Chit Pon Su.</t>
  </si>
  <si>
    <t>WW-PV-22110062</t>
  </si>
  <si>
    <t>Cash pay for purchsing (wire and lug) BGO branch and key line pin into the flywheel and relar 12V, PIC-Kaung Myat Thu,amount- 111,230/-,issued by Ma Chit Pon Su.</t>
  </si>
  <si>
    <t>WW-PV-22110063</t>
  </si>
  <si>
    <t>Chit Pon Su,Daw (service dept)</t>
  </si>
  <si>
    <t>Cash pay for TA charges and taxi charges going Bago customer's mechine repair, MODEL- MC66AS(A1906081), PIC- Pyae Phyo Aung, amount-29,000/-,  issued by Ma Chit Pon Su.</t>
  </si>
  <si>
    <t>WW-PV-22110064</t>
  </si>
  <si>
    <t>Cash pay for delivery charges for customer -Be the first(warranty machine) cause the engine can't start, MODEL-ML12S,(BBJC0137), PIC-Kaung Myat Thu, amount-5,000/-, issued by Ma Chit Pon Su.</t>
  </si>
  <si>
    <t>WW-PV-22110065</t>
  </si>
  <si>
    <t>Cash pay for delivery charges for customer warranty machine 2units 10KVA(Be the first to HO), Model- 12S,(BBJC01308,BBJCO137), PIC- Kaung Myat Thu, amount-5,000/-,issued by Ma Chit Pon Su.</t>
  </si>
  <si>
    <t>WW-PV-22110066</t>
  </si>
  <si>
    <t>Cash pay for purchasing battery PC charges for PG stock all machine testrun and stock maintaince(customer appointment test run), PIC- Tint Naing, amount- 258,300/-, issued by Ma Chit Pon Su.</t>
  </si>
  <si>
    <t>WW-PV-22110067</t>
  </si>
  <si>
    <t>Hnin Su Phway , Daw ( Procurement Dept)</t>
  </si>
  <si>
    <t>Cash pay for local purchased WW-PRT-PO-22110009  for MYK,Pearl Thandar Hotel and use to machine model -NTA855 ,amount-720,000/-,issued by  Hnin Su Phway , Daw ( Procurement Dept) . Adv No:PG-PO-064-11-2022.</t>
  </si>
  <si>
    <t>WW-PV-22110068</t>
  </si>
  <si>
    <t>Cash pay for local purchased WW-PRT-PO-22110011  for SDG, SB procurement pte limited and use to machine model -APD110C,amount-45,000/-,issued by  Hnin Su Phway , Daw ( Procurement Dept) . Adv No:PG-PO-065-11-2022.</t>
  </si>
  <si>
    <t>WW-PV-22110069</t>
  </si>
  <si>
    <t>Cash pay for local purchased WW-PRT-PO-22110008  for HTY ,ICTS and MLM ,Ko Soe Pyae Hein and use to machine model -MC66AS,other ,amount-241,500/-,issued by  Hnin Su Phway , Daw ( Procurement Dept) . Adv No:PG-PO-063-11-2022.</t>
  </si>
  <si>
    <t>WW-PV-22110070</t>
  </si>
  <si>
    <t>Cash pay for purchasing silicon 1pc for customer-sea lion , PIC- Ye Wint, amount- 4,200/-,issued by Ma Chit Pon Su.</t>
  </si>
  <si>
    <t>WW-RV-22110085</t>
  </si>
  <si>
    <t>WW-RN-SI-22100033 ,SEVEN TRUMPETS LOGISTICS AND PORT MANAGEMENT CO.,LTD ,Cash on hand MMK-7,200,000/-,received from Ma Su Mon Kyaw.</t>
  </si>
  <si>
    <t>Received; SEVEN TRUMPETS LOGISTICS AND PORT MANAGEMENT CO.,LTD</t>
  </si>
  <si>
    <t>WW-RV-22110086</t>
  </si>
  <si>
    <t>WW-RN-SI-22100008 ,SHWE MYITTAR SHOP ,Cash on hand MMK- 900,000/-, received from Ma Su Mon Kyaw.</t>
  </si>
  <si>
    <t>Received; SHWE MYITTAR SHOP</t>
  </si>
  <si>
    <t>WW-RV-22110087</t>
  </si>
  <si>
    <t>WW-RN-SI-22100038 ,THAUNG WIN,U,Cash on hand MMK-150,000/-,received from Ma Su Mon Kyaw.</t>
  </si>
  <si>
    <t>Received; THAUNG WIN,U(14/NGAPATA(T)000028)</t>
  </si>
  <si>
    <t>Budget-9,267,969.87/-, Income-10,555,000/-</t>
  </si>
  <si>
    <t xml:space="preserve"> PGIS BU ERP Cash Book (14.11.2022)</t>
  </si>
  <si>
    <t>2022-11-14</t>
  </si>
  <si>
    <t>WW-AC2022110020</t>
  </si>
  <si>
    <t>Advance Clear Payment (WW-ADV2022110031)</t>
  </si>
  <si>
    <t>WW-AC2022110021</t>
  </si>
  <si>
    <t>Advance Clear Payment (WW-ADV2022100049)</t>
  </si>
  <si>
    <t>WW-AC2022110022</t>
  </si>
  <si>
    <t>Advance Clear Payment (WW-ADV2022100042)</t>
  </si>
  <si>
    <t>WW-AC2022110023</t>
  </si>
  <si>
    <t>Advance Clear Payment (WW-ADV2022100039)</t>
  </si>
  <si>
    <t>WW-AC2022110024</t>
  </si>
  <si>
    <t>Advance Clear Payment (WW-ADV2022110042)</t>
  </si>
  <si>
    <t>WW-PV-22110071</t>
  </si>
  <si>
    <t>Cash pay for delivery charges DHL for Wechai supplier fuel pipe, PIC- Tint Naing, amount- 42,700/-, issued by Ma Chit Pon Su.</t>
  </si>
  <si>
    <t>WW-PV-22110072</t>
  </si>
  <si>
    <t>Cash pay for purchsing name plate pin for Aung Hein Min stock machine, PIC- Pyae Phyo Aung-18, amount- 4,500/-,issued by Ma Chit Pon Su.</t>
  </si>
  <si>
    <t>WW-PV-22110073</t>
  </si>
  <si>
    <t>Cash pay for taxi charges for going to SDG branch , customer(support warranty) EDUWISCARE Co.,Ltd. VP-550S(2016131900, 2016131884), PIC- Pyae Phyo Aung, Annt Bhone Maw,amount 17,000/-,issued by Ma Chit Pon Su.</t>
  </si>
  <si>
    <t>WW-RV-22110089</t>
  </si>
  <si>
    <t>WW-RN-SI-22100031 ,KBTC UNIVERSITY ,Cash on hand MMK-2,450,000/-,received from Ma Su Mon Kyaw.</t>
  </si>
  <si>
    <t>WW-RV-22110090</t>
  </si>
  <si>
    <t>WW-RN-SI-22110003 , KAUNG HTET THAR FACTORY ,Cash on hand MMK-600,000/-,received from Ma Su Mon Kyaw.</t>
  </si>
  <si>
    <t>WW-RV-22110091</t>
  </si>
  <si>
    <t>WW-RN-SI-22110007 , INGYIN PHYU ,cash on hand MMK-550,000/-, received from Ma Su Mon Kyaw.</t>
  </si>
  <si>
    <t>Received; INGYIN PHYU</t>
  </si>
  <si>
    <t>Budget-8,959,169.87/-, Income-14,155,000/-</t>
  </si>
  <si>
    <t xml:space="preserve"> PGIS BU ERP Cash Book (15.11.2022)</t>
  </si>
  <si>
    <t>2022-11-15</t>
  </si>
  <si>
    <t>WW-AC2022110025</t>
  </si>
  <si>
    <t>Advance Clear Payment (WW-ADV2022110027)</t>
  </si>
  <si>
    <t>WW-PV-22110075</t>
  </si>
  <si>
    <t>Cash transfer to HO Cash for customer income MMK-14,155,000/-,Received, by Ma Cho Cho Hlaing.</t>
  </si>
  <si>
    <t>income transfer</t>
  </si>
  <si>
    <t>WW-PV-22110076</t>
  </si>
  <si>
    <t>Cash pay for spare part transportation charges for Pathein cusromer The First Hotel, HO to Dagon Ayar High Way Station, Dagon Ayar High Way Station to HO, amount-5,000/-,  issued by Zon Zon Zaw.</t>
  </si>
  <si>
    <t>WW-PV-22110077</t>
  </si>
  <si>
    <t>Cash pay for spare part transportation charges for Pathein cusromer The First Hotel , Yangon to Pathein, amount-4,000-, issued by Zon Zon Zaw.</t>
  </si>
  <si>
    <t>WW-PV-22110078</t>
  </si>
  <si>
    <t>Cash pay for spare part transportation charges for MLM customer Sun Shine Hoter, HO to Aung Mingalar High Way Station, amount- 10,000/-, issued by Zon Zon Zaw.</t>
  </si>
  <si>
    <t>WW-PV-22110079</t>
  </si>
  <si>
    <t>Cash pay for spare part transportation charges for MLM branch and MYK customer,  HO to Bayint Naung and  Bayint Naung to Zone 5, Zone 5 to HO, amount- 10,000/-, issued by Zon Zon Zaw.</t>
  </si>
  <si>
    <t>WW-RV-22110101</t>
  </si>
  <si>
    <t>WW-RN-SI-22110018 , PAN HLAING GOLF ESTATE ,Cash on hand MMK-150,000/-,received from Ma Su Mon Kyaw.</t>
  </si>
  <si>
    <t>Received; PAN HLAING GOLF ESTATE</t>
  </si>
  <si>
    <t>WW-RV-22110102</t>
  </si>
  <si>
    <t>WW-PRT-SI-22110067 ,ANAWAR HLWAN CO.,LTD ,Cash on hand MMK- 107,721.60 /-,received from Kaung Khant Ko.</t>
  </si>
  <si>
    <t>Received; ANAWAR HLWAN CO.,LTD</t>
  </si>
  <si>
    <t>Budget-9,025,669.87/-, Income-257,721.6/-</t>
  </si>
  <si>
    <t xml:space="preserve"> PGIS BU ERP Cash Book (16.11.2022)</t>
  </si>
  <si>
    <t>2022-11-16</t>
  </si>
  <si>
    <t>WW-PV-22110080</t>
  </si>
  <si>
    <t>Cash pay for crane charges for 25 KVA Dala from HO, Matador- 25KVA, Model- MC-28MS, Sr.no- JC16020, Customer- GS Engineering and Construction, Remark- will pay from customer in invoice, amount- 150,000-, issued  by Ma Su Mon Kyaw.</t>
  </si>
  <si>
    <t>WW-PV-22110081</t>
  </si>
  <si>
    <t>Cash pay for OT charges for Pyae Phyo Kyaw, Thet Naing Oo, William Aung, Zaw Myint Htun, Aung Ye Lin, (10 Ton delivery at Ahlone job site,100 and 150 KVA at Thone Gwa, 100 KVA breaker repair at Thone Gwa, amount- 30,600/-, issued  by Ma Su Mon Kyaw.</t>
  </si>
  <si>
    <t>WW-RV-22110108</t>
  </si>
  <si>
    <t>WW-RN-SI-22110021 ,333,Cash on hand MMK-1,700,000/-,received from Ma Su Mon Kyaw.</t>
  </si>
  <si>
    <t>Received; 333</t>
  </si>
  <si>
    <t>Budget-8,845,069.87/-, Income-1,957,721.6/-</t>
  </si>
  <si>
    <t xml:space="preserve"> PGIS BU ERP Cash Book (18.11.2022)</t>
  </si>
  <si>
    <t>2022-11-18</t>
  </si>
  <si>
    <t>WW-AC2022110026</t>
  </si>
  <si>
    <t>Advance Clear Payment (WW-ADV2022110036)</t>
  </si>
  <si>
    <t>TA</t>
  </si>
  <si>
    <t>WW-AC2022110027</t>
  </si>
  <si>
    <t>Advance Clear Payment (WW-ADV2022110035)</t>
  </si>
  <si>
    <t>WW-PV-22110082</t>
  </si>
  <si>
    <t>Cash pay for local purchased WW-PRT-PO-22110012  for LAS, Daw Nan Noon  and use to machine model -MC200AS,amount-2,200,000/-,issued by  Hnin Su Phway , Daw ( Procurement Dept) . Adv No:PG-PO-066-11-2022.</t>
  </si>
  <si>
    <t>WW-PV-22110083</t>
  </si>
  <si>
    <t>Cash pay for local purchased WW-PRT-PO-22110013 and WW-PRT-PO-22110014 and WW-PRT-PO-22110015  for PTN,Sumomark, STW, Min Thiha Kyaw and MUB, Thapyay Htun   and use to machine model oher machine ,amount-332,900/-,issued by  Hnin Su Phway , Daw ( Procurement Dept) . Adv No:PG-PO-067-11-2022.</t>
  </si>
  <si>
    <t>WW-PV-22110084</t>
  </si>
  <si>
    <t>Cash pay for painting charges for HO stock machine, MC-22DS, E15I126265,20 KVA, amount-180,000/-, issued by Ma Htet Thu Zar.</t>
  </si>
  <si>
    <t>WW-PV-22110085</t>
  </si>
  <si>
    <t>Cash pay for transportation charge from HO to Kali site, Lashio Branch stock, MC-200AS, A2206434,180KVA with ATS 250A, amount- 1,000,000/-,issued by Ma Htet Thu Zar.</t>
  </si>
  <si>
    <t>WW-PV-22110086</t>
  </si>
  <si>
    <t>Cash pay for crane used charges and labour charges, MC-110TS, A1911197,100KVA, Repossess machine, Mona Lisa Co.,Ltd., amount- 570,000/-, issued by Ma Htet Thu Zar.</t>
  </si>
  <si>
    <t>WW-PV-22110090</t>
  </si>
  <si>
    <t>Cash transfer to HO Cash for customer income MMK-1,957,700-,Received, by Ma Cho Cho Hlaing.</t>
  </si>
  <si>
    <t>WW-PV-22110092</t>
  </si>
  <si>
    <t>Lwin Lwin Aung,Daw (Finance and Account)</t>
  </si>
  <si>
    <t>Cash pay for ooredoo office  ph bill charges (Nov'22) for 4 persons (Lwin Lwin Aung and May Thet Naing and Thiri Kyaw and Khin Pyae Sone ), MMK-30,000/-, issued by Ma Lwin Lwin Aung.</t>
  </si>
  <si>
    <t>WW-PV-22110098</t>
  </si>
  <si>
    <t>Cash pay for taxi charges from HO to Win Finance (Mindama Housing for receiving  Nov'22 second week budget, amount-15,000/-,issued by Win Ei Shwe.</t>
  </si>
  <si>
    <t>WW-RV-22110112</t>
  </si>
  <si>
    <t>Cash received from customer Good Myanmar,                                                                                                                SDGGN-INI-22090033, MMK 900,000/-, received from  Chit Pon Su,Daw (service dept) .</t>
  </si>
  <si>
    <t>WW-RV-22110117</t>
  </si>
  <si>
    <t>Cash receive for PG BU budget for Nov-2022, second week budget 
,(MMK-5,200,000/-),issued by Ma Cho Cho Hlaing.
HQT-PV-2022-11-0472</t>
  </si>
  <si>
    <t>Budget-9,916,391.47/-, Income-900,000/-</t>
  </si>
  <si>
    <t xml:space="preserve"> PGIS BU ERP Cash Book (19.11.2022)</t>
  </si>
  <si>
    <t>2022-11-19</t>
  </si>
  <si>
    <t>WW-ADV2022110047</t>
  </si>
  <si>
    <t>WW-PV-22110091</t>
  </si>
  <si>
    <t>Min Thu ,U ( Administration)</t>
  </si>
  <si>
    <t>Cash Pay for marriage allowance from CEO &amp; MD for Ma Mi Mi Ko(Procurement Dept)'s wedding(over 5 years service in UMG), amount- 150,000/-,  issued by Ko Min Thu.</t>
  </si>
  <si>
    <t>Welfare</t>
  </si>
  <si>
    <t>WW-PV-22110094</t>
  </si>
  <si>
    <t>Cash pay for transportation charges from MDY gate to MKN, Customer- U Bauk Lar, VP-550S,2203114,500KVA, amount- 1,000,000/-,  issued by Ma Htet Thu Zar.</t>
  </si>
  <si>
    <t>WW-PV-22110095</t>
  </si>
  <si>
    <t>Cash pay for crane charges from HO to Tamwe, Customer- U Ye Tun, MC-275,2203118,250KVA, amount-270,000/-, issued by Ma Htet Thu Zar.</t>
  </si>
  <si>
    <t>WW-PV-22110096</t>
  </si>
  <si>
    <t>Cash pay for unloading crane charges at Kali customer site, Customer- Daw Nan Noon, MC- 200AS, A2206434, 180 KVA, amount- 300,000/-, issued by Ma Htet Thu Zar.</t>
  </si>
  <si>
    <t>WW-PV-22110097</t>
  </si>
  <si>
    <t>Cash pay for transportation charges from HO to MDY, Customer- U Bauk Lar, VP-550S,2203114,500KVA, amount- 800,000/-,issued by Ma Htet Thu Zar.</t>
  </si>
  <si>
    <t>WW-RV-22110126</t>
  </si>
  <si>
    <t>WW-RN-SI-22110020 ,HTAY HTAY YIN,DAW,Cash on hand MMK-800,000/-, received from Ma Su Mon Kyaw.</t>
  </si>
  <si>
    <t>Received; HTAY HTAY YIN,DAW(12/KAMANA(N)108999)</t>
  </si>
  <si>
    <t>WW-RV-22110127</t>
  </si>
  <si>
    <t>WW-RN-SI-22110024 ,MAB BANK,Cash on hand MMK-250,000/-,received from Ma Su Mon Kyaw.</t>
  </si>
  <si>
    <t>Received; MAB BANK</t>
  </si>
  <si>
    <t>Budget-2,716,391.47/-, Income-1,950,000/-</t>
  </si>
  <si>
    <t xml:space="preserve"> PGIS BU ERP Cash Book (21.11.2022)</t>
  </si>
  <si>
    <t>2022-11-21</t>
  </si>
  <si>
    <t>WW-AC2022110029</t>
  </si>
  <si>
    <t>Advance Clear Payment (WW-ADV2022100035)</t>
  </si>
  <si>
    <t>office supplies</t>
  </si>
  <si>
    <t>WW-ADV2022110049</t>
  </si>
  <si>
    <t>office repair and maintaince</t>
  </si>
  <si>
    <t>WW-ADV2022110050</t>
  </si>
  <si>
    <t>Medical expense</t>
  </si>
  <si>
    <t>WW-ADV2022110051</t>
  </si>
  <si>
    <t>WW-ADV2022110052</t>
  </si>
  <si>
    <t>WW-ADV2022110053</t>
  </si>
  <si>
    <t>WW-ADV2022110054</t>
  </si>
  <si>
    <t>WW-PV-22110099</t>
  </si>
  <si>
    <t>Cash transfer to HO Cash for customer income MMK-1,950,000/-,Received, by Ma Cho Cho Hlaing.</t>
  </si>
  <si>
    <t>WW-PV-22110100</t>
  </si>
  <si>
    <t>Cash Pay for Broker Charges,Customer- U Kyi Chan @ U Nay Myo, broker name- U Nay Lin Kyaw, 
Ph no-09977874006, amount-500,000/-,
Model-VP 165S(150KVA) MDY Branch, issued by Ma HninThandar Oo.</t>
  </si>
  <si>
    <t>comission unit</t>
  </si>
  <si>
    <t>WW-PV-22110101</t>
  </si>
  <si>
    <t>Cash Pay for Broker Charges,Customer-Daw Kyu Kyu Aung, broker name- U Myo Min Thu, 
Ph no-09699996961, amount-906,000/-,
Model-MC 350B(300KVA) MDY Branch, issued by Ma HninThandar Oo.</t>
  </si>
  <si>
    <t>comission unit-USD 300</t>
  </si>
  <si>
    <t>WW-PV-22110102</t>
  </si>
  <si>
    <t>Cash Pay for Broker Charges,Customer- U Eike Htun, broker name-Ma Chue Chue, 
Ph no-09960402104, amount-604,000/-,
Model-MF 44 JS(40KVA) TKT Branch, issued by Ma HninThandar Oo.</t>
  </si>
  <si>
    <t>WW-PV-22110104</t>
  </si>
  <si>
    <t>Cash pay for taxi charges from HO to Win Finance (Mindama Housing for receiving  Nov'22 second week budget, amount-10,000/-,issued by Win Ei Shwe.</t>
  </si>
  <si>
    <t>WW-RV-22110154</t>
  </si>
  <si>
    <t>Cash receive for PG BU budget for Nov-2022, second week budget 
,(MMK-8,000,000/-),issued by Ma Cho Cho Hlaing.
HQT-PV-2022-11-0503</t>
  </si>
  <si>
    <t>WW-RV-22110156</t>
  </si>
  <si>
    <t>WW-RN-SI-22100023 ,U KYAW MYINT,CASH ON HAND MMK - 1,500,000/- , RECEIVD FROM MA SU MON KYAW</t>
  </si>
  <si>
    <t>Received; KYAW MYINT,U(13/ TAKANA (N)182293)</t>
  </si>
  <si>
    <t>Budget-6,601,291.47/-, Income-1,500,000/-</t>
  </si>
  <si>
    <t xml:space="preserve"> PGIS BU ERP Cash Book (23.11.2022)</t>
  </si>
  <si>
    <t>2022-11-23</t>
  </si>
  <si>
    <t>WW-RV-22110204</t>
  </si>
  <si>
    <t>WW-RN-SI-22110032 ,MYANMAR RUITAI ELECTRONICS CO.,LTD ,CASH ON HAND MMK - 3,800,000/- RECEIVED FROM MA SU MON KYAW</t>
  </si>
  <si>
    <t>Received; MYANMAR RUITAI ELECTRONICS CO.,LTD</t>
  </si>
  <si>
    <t>WW-RV-22110207</t>
  </si>
  <si>
    <t>Cash receive for PG BU budget for Nov-2022, second week budget 
,(MMK-2,692,412/-), K Pay-issued by Ma Cho Cho Hlaing.
HQT-PV-2022-11-0635</t>
  </si>
  <si>
    <t>Broker Budget received WITH K PAY</t>
  </si>
  <si>
    <t>Budget-9,293,703.47/-, Income-5,300,000/-</t>
  </si>
  <si>
    <t>ACTUAL CLOSING</t>
  </si>
  <si>
    <t xml:space="preserve"> PGIS BU ERP Cash Book (24.11.2022)</t>
  </si>
  <si>
    <t>2022-11-24</t>
  </si>
  <si>
    <t>WW-AC2022110030</t>
  </si>
  <si>
    <t>Advance Clear Payment (WW-ADV2022110030)</t>
  </si>
  <si>
    <t>WW-AC2022110031</t>
  </si>
  <si>
    <t>Advance Clear Payment (WW-ADV2022110037)</t>
  </si>
  <si>
    <t>WW-AC2022110032</t>
  </si>
  <si>
    <t>Advance Clear Payment (WW-ADV2022110025)</t>
  </si>
  <si>
    <t>WW-AC2022110033</t>
  </si>
  <si>
    <t>Advance Clear Payment (WW-ADV2022100052)</t>
  </si>
  <si>
    <t>WW-AC2022110034</t>
  </si>
  <si>
    <t>Advance Clear Payment (WW-ADV2022110022)</t>
  </si>
  <si>
    <t>WW-AC2022110035</t>
  </si>
  <si>
    <t>Advance Clear Payment (WW-ADV2022100046)</t>
  </si>
  <si>
    <t>WW-ADV2022110055</t>
  </si>
  <si>
    <t>Tax charges for contract</t>
  </si>
  <si>
    <t>WW-ADV2022110056</t>
  </si>
  <si>
    <t>WW-PV-22110105</t>
  </si>
  <si>
    <t>Cash pay for local purchased WW-PRT-PO-22110033 and WW-PRT-PO-22110035  for DWI,Phoe Thee Choe, MYK, Shwe Kan Maw  and use to machine model oher machine ,amount-490,000/-,issued by  Hnin Su Phway , Daw ( Procurement Dept) . Adv No:PG-PO-068-11-2022.</t>
  </si>
  <si>
    <t>WW-PV-22110106</t>
  </si>
  <si>
    <t>Cash pay for local purchased WW-PRT-PO-22110034 and WW-PRT-PO-22110036  for SDG, Htun Tauk, Unit machine  and use to machine model oher machine ,Donalson and Cummins engine,amount-245,000/-,issued by  Hnin Su Phway , Daw ( Procurement Dept) . Adv No:PG-PO-069-11-2022.</t>
  </si>
  <si>
    <t>WW-PV-22110107</t>
  </si>
  <si>
    <t>Cash pay for unloading crane charges, customer- Daw Bawk Yar, MC-44AS,A2206422,40KVA, amount- 200,000/-,issued by Ma Htet Thu Zar.</t>
  </si>
  <si>
    <t>WW-PV-22110108</t>
  </si>
  <si>
    <t>Cash pay for mcahine repair charges( MC-138AS,A2202189,125KVA,Yadanar Aung Chan Co.,Ltd=250,000/-, reparing controller door, engine, engine floor, upper body),(Daishin,SGB7001Ha,627643,5KVA,HO stock machine=60,000/-, reparing fuel tank, Hand frame , altornator), total amount- 310,000/-, issued by Ma Htet Thu Zar.</t>
  </si>
  <si>
    <t>WW-PV-22110109</t>
  </si>
  <si>
    <t>Cash pay for machine repair charges (HO stock machine, MC-150DS,K171414967,136KVA,HO stock machine-reparing dorrs,upper body ,engine, frame and polishing all body), amount- 400,000/-, issued by Ma Htet Thu Zar.</t>
  </si>
  <si>
    <t>WW-PV-22110110</t>
  </si>
  <si>
    <t>Cash pay for spare part transportation charges for Hpa-An branch, YGN to Kyaik Hto, amount-3,000/-, issued by Zon Zon Zaw.</t>
  </si>
  <si>
    <t>WW-PV-22110111</t>
  </si>
  <si>
    <t>Cash pay for  spare part transportation charges for Hpa-An branch,customer- Daw Mar Lar Win(will get this charges customer with spare part invoice) ,Ho to Aung Mingalar way and Aung Mingalar Highway to Ho, amount-18,000/-,issued by Zon Zon Zaw.</t>
  </si>
  <si>
    <t>WW-PV-22110112</t>
  </si>
  <si>
    <t>Cash pay for spare part transportation charges for MUB branch ,customer- Tha Pay Htun Hotel, YGN to MUB, transfering battery 2unit, amount-6,000/-, issued by Zon Zon Zaw.</t>
  </si>
  <si>
    <t>WW-PV-22110113</t>
  </si>
  <si>
    <t>Cash pay for spare part transportation charges for MTL branch, MYK branch and SDG branch, (Bayint Naung-HO-21.11.2022, Hlaing-Ho-22.11.2022, HO - Hlaing-22.11.2022), amount- 9,000/-, issued by Zon Zon Zaw.</t>
  </si>
  <si>
    <t>WW-PV-22110114</t>
  </si>
  <si>
    <t>Cash pay for OT charges for Zaw Myint Htun &amp; Thet Naing Oo &amp; Pyae Phyo Kyaw &amp; Myo Zaw Win &amp; Toe Toe, 160 KVA delivery  and return at Bago-Kawa, 25 KVA delivery at Mayangone/Mindama Housing, 60KVA regular service at Bago Kawa, 200 KVA delivery at Zone-6, Hlaing Thar Yar, amount-55,200/-, issued  by Ma Su Mon Kyaw.</t>
  </si>
  <si>
    <t>WW-PV-22110115</t>
  </si>
  <si>
    <t>Cash pay for transportation charges for TGY job site sending spare part for Volvo 350 KVA charging Alternator- amount-5,000/-, issued  by Ma Su Mon Kyaw.</t>
  </si>
  <si>
    <t>WW-PV-22110116</t>
  </si>
  <si>
    <t>Cash pay for trip fuel charges for 4I/8065(6.11.2022), return machine and pre delivery at BGO-Kawa, Matador-160 KVA, Model-APD175C,sr no-78161195, customer-Myanmar CP Livestock, amount- 55,000/-, issued  by Ma Su Mon Kyaw.</t>
  </si>
  <si>
    <t>WW-PV-22110117</t>
  </si>
  <si>
    <t>Cash pay for TA charges for Toe Toe(TGY job site) stand by operator , Matador-350KVA and 500 KVA, Model-VP-220S &amp; AC550, Sr.no- 79708011 &amp; 2012651922, Customer- Aye Thitsar, amount- 33,000/-, issued  by Ma Su Mon Kyaw.</t>
  </si>
  <si>
    <t>WW-PV-22110118</t>
  </si>
  <si>
    <t>Cash pay for car repairing charges for 4I/8065( repairing door lock), amount-15,000/-, issued  by Ma Su Mon Kyaw.</t>
  </si>
  <si>
    <t>WW-PV-22110119</t>
  </si>
  <si>
    <t>Cash pay for TA charges for TGY job site payment collecting and extension appointment, Matador 350 KVA &amp; 500 KVA, Model- VP-370S &amp; AC550, Sr.no-2012651922 &amp; 79708011, customer- Aye Thitsar, amount- 117,250/-, issued  by Ma Su Mon Kyaw.</t>
  </si>
  <si>
    <t>WW-PV-22110120</t>
  </si>
  <si>
    <t>Cash pay for car bridge pass charges(4I/8065) bago , Htaukkyant and Hkegue) and 1L/9311-Bago, amount-3,700/-, issued  by Ma Su Mon Kyaw.</t>
  </si>
  <si>
    <t>car bridge pass</t>
  </si>
  <si>
    <t>WW-PV-22110121</t>
  </si>
  <si>
    <t>Cash pay for trip fuel charges for 4I/8065(22.11.2022) payment collecting and machine inspection at Thone Gwa job site, Matador-100KVA,Model-DE110D5,Sr.no-A1607042 and A1607039, Customer- Bo Ka Lay Rice Mill, Aung Yadanar Rice Mill, amount-30,000/-, issued  by Ma Su Mon Kyaw.</t>
  </si>
  <si>
    <t>WW-PV-22110122</t>
  </si>
  <si>
    <t>Cash pay for unloading crane charges from HO to Shwe Pyi Thar(include old machine putout lobour charges), MC-350B,2207028,300KVA, Senyo Engineering and construction INC, amount-300,000/-, issued by Ma Htet Thu Zar.</t>
  </si>
  <si>
    <t>WW-PV-22110123</t>
  </si>
  <si>
    <t>Cash pay for unloading crane charges at MKN site, VP-550S,2203118,500KVA,U Bawk Lar, amount- 300,000/-,  issued by Ma Htet Thu Zar.</t>
  </si>
  <si>
    <t>WW-PV-22110124</t>
  </si>
  <si>
    <t>Cash pay for transportation charges from HO to NPT, MD-300GS,ESF501319,300KVA(Aung Hein Min Machine), MF22JS1,202205073,20KVA, NPT branch stock, amount-420,000/-, issued by Ma Htet Thu Zar.</t>
  </si>
  <si>
    <t>WW-PV-22110125</t>
  </si>
  <si>
    <t>Cash pay for delivery charges for PTN Br(warranty customer-U Kaung Myat), Model-MJ10000SE-2021060669), PIC- Ye Min Htet, amount-6,000/-, issued by Ma Chit Pon Su.</t>
  </si>
  <si>
    <t>WW-PV-22110126</t>
  </si>
  <si>
    <t>Cash pay for OT charges for unloading machine container 4 units, PIC- Aye MIn Soe, Khant Zin Thiha, Khin Mg Cho and Ye Min Htet, amount- 7,200/-,issued by Ma Chit Pon Su.</t>
  </si>
  <si>
    <t>WW-PV-22110127</t>
  </si>
  <si>
    <t>Cash pay for purchasing pump bolts for Doosan machine test run , PIC- Pyae Phyo Aung, amount-2,000/-, issued by Ma Chit Pon Su.</t>
  </si>
  <si>
    <t>WW-PV-22110128</t>
  </si>
  <si>
    <t>Cash pay for doing fuel pipe and delivery charges DWI branch from HO and purcashing octane 92 for stock machine HO PG, PIC- Kaung Myat Thu, amount-28,000/-, issued by Ma Chit Pon Su.</t>
  </si>
  <si>
    <t>WW-PV-22110129</t>
  </si>
  <si>
    <t>Cash pay for delivery charges for diesel 1 drum good issue zone-5, PIC- Ye Min Htet, amount-5,000/-, issued by Ma Chit Pon Su.</t>
  </si>
  <si>
    <t>WW-PV-22110130</t>
  </si>
  <si>
    <t>Cash pay for TA charges (Kawthaung to Dawei to Yangon) PIC-Saw Pyae Oo, amount-159,000/-, issued by Ma Chit Pon Su.</t>
  </si>
  <si>
    <t>WW-PV-22110131</t>
  </si>
  <si>
    <t>Cash pay for TA charges for Phoe Thee Cho job site stand by warranty machine, VP-700 12units, PIC- Saw Pyae Oo, amount-193,000/-, issued by Ma Chit Pon Su.</t>
  </si>
  <si>
    <t>WW-PV-22110132</t>
  </si>
  <si>
    <t>Cash pay for delivery charges (legga supplier to YGN warrant parts) DHL charges, PIC-  Chit Pon Su,Daw (Tech support dept) , amount- 97,000/-,  issued by Ma Chit Pon Su.</t>
  </si>
  <si>
    <t>WW-PV-22110133</t>
  </si>
  <si>
    <t>Cash pay for base tank installation charges for customer- East star, Model- VP-770(2104134) warranty machine,PIC- Ye Wint, amount-200,000/-, issued by Ma Chit Pon Su.</t>
  </si>
  <si>
    <t>WW-PV-22110134</t>
  </si>
  <si>
    <t>Cash pay for purchasing painting gun for installation machine, PIC- Kaung Myat Thu, amount- 57,500/-,  issued by Ma Chit Pon Su.</t>
  </si>
  <si>
    <t>WW-PV-22110135</t>
  </si>
  <si>
    <t>Cash pay for TA and Express charges for going to Ngwe Saung Job site, PIC-Ye Min Htet, amount-61,000/-, issued by Ma Chit Pon Su.</t>
  </si>
  <si>
    <t>WW-PV-22110136</t>
  </si>
  <si>
    <t>Cash transfer to HO Cash for customer income MMK-5,300,000/-,Received, by Ma Cho Cho Hlaing.</t>
  </si>
  <si>
    <t>WW-PV-22110137</t>
  </si>
  <si>
    <t>Cash transfer to HO Cash for customer income MMK-1,327,934/-,Received, by Ma Cho Cho Hlaing.</t>
  </si>
  <si>
    <t>WW-PV-22110138</t>
  </si>
  <si>
    <t>Lwin Lwin Aung,Daw( Finance &amp; Account Dept)</t>
  </si>
  <si>
    <t>Cash pay for pooling June'22 to Sep'22 amount MMK-653,805.25/- , issued by Lwin Lwin Aung,Daw( Finance &amp; Account Dept).</t>
  </si>
  <si>
    <t>pooling</t>
  </si>
  <si>
    <t>WW-RV-22110216</t>
  </si>
  <si>
    <t>WW-RN-SI-22110028 ,WIN &amp; WIN CO.,LTD , Cash on hand MMK-150,000/-, received from Ma Su Mon Kyaw.</t>
  </si>
  <si>
    <t>Received; WIN &amp; WIN CO.,LTD</t>
  </si>
  <si>
    <t>WW-RV-22110218</t>
  </si>
  <si>
    <t>WW-RN-SI-22110035 ,KBTC UNIVERSITY ,Cash on hand MMK- 1,800,000/-,received from Ma Su Mon Kyaw.</t>
  </si>
  <si>
    <t>WW-RV-22110220</t>
  </si>
  <si>
    <t>WW-RN-SI-22110006 , PADA CO.,LTD ,Cash on hand MMK-1,400,000/-, received from Ma Su Mon Kyaw.</t>
  </si>
  <si>
    <t>WW-RV-22110221</t>
  </si>
  <si>
    <t>WW-RN-SI-22110017 ,BO KA LAY RICE MILL ,Cash on hand MMK-1,800,000/-, received from Ma Su Mon Kyaw.</t>
  </si>
  <si>
    <t>Received; BO KA LAY RICE MILL</t>
  </si>
  <si>
    <t>WW-RV-22110222</t>
  </si>
  <si>
    <t>WW-RN-SI-22110023 ,AUNG YADANAR RICE MILL ,Cash on hand MMK- 1,200,000/-, received from Ma Su Mon Kyaw.</t>
  </si>
  <si>
    <t>Received; AUNG YADANAR RICE MILL</t>
  </si>
  <si>
    <t>WW-RV-22110223</t>
  </si>
  <si>
    <t>WW-RN-SI-22110025 ,PADA CO.,LTD ,Cash on hand MMK-250,000/-, received from Ma Su Mon Kyaw.</t>
  </si>
  <si>
    <t>WW-RV-22110224</t>
  </si>
  <si>
    <t>WW-RN-SI-22110034 ,THIN THIN MAW,DAW ,Cash on hand MMK-150,000/-, received from Ma Su Mon Kyaw.</t>
  </si>
  <si>
    <t>Received; THIN THIN MAW,DAW</t>
  </si>
  <si>
    <t>WW-RV-22110225</t>
  </si>
  <si>
    <t>Win Ei Shwe, Daw ( Finance and Account)</t>
  </si>
  <si>
    <t>RECEIVED MONEY TRANSFER FROM COPR CASH TO PSG BU FOR JUNE'22 to Sep'22  POOLING ,MMK-653,805.25/-, HQT-PV-2022-11-0660</t>
  </si>
  <si>
    <t>pooling received</t>
  </si>
  <si>
    <t>Budget-2,231,299.75/-, Income-5,422,066/-</t>
  </si>
  <si>
    <t xml:space="preserve"> PGIS BU ERP Cash Book (28.11.2022)</t>
  </si>
  <si>
    <t>2022-11-28</t>
  </si>
  <si>
    <t>WW-PV-22110139</t>
  </si>
  <si>
    <t>Cash Pay for Broker Charges,Customer- Bawk Yar, broker name-Tin Ko Ko Maung,
Ph no-09785946828, amount-876,000/-,
Model-MC 44 AS(40KVA) ,Brand- Matador issued by Ma HninThandar Oo.</t>
  </si>
  <si>
    <t>comission units-USD 300*2920</t>
  </si>
  <si>
    <t>WW-PV-22110140</t>
  </si>
  <si>
    <t>Cash Pay for Broker Charges,Customer- Ko Ye Tun, broker name-Ko Aung Ko Ko Phyo,
Ph no-09959308986, amount-600,000/-,
Model-MC 275BS(250KVA) ,Brand- Matador issued by Ma HninThandar Oo.</t>
  </si>
  <si>
    <t>WW-PV-22110141</t>
  </si>
  <si>
    <t>Cash Pay for Broker Charges,Customer-Yangon Pan Pacific, broker name- Ma San Yu Yu Nwe,
Ph no-09253683590, amount-2,336,000/-,
Model-VP 550(500KVA) ,Brand- Matador issued by Ma HninThandar Oo.</t>
  </si>
  <si>
    <t>comission units-USD 800*2920</t>
  </si>
  <si>
    <t>WW-RV-22110226</t>
  </si>
  <si>
    <t>ash receive for PG BU budget for Nov-2022,second week  broker budget-K Pay ,(MMK-1,119,588/-),issued by Ma Cho Cho Hlaing.</t>
  </si>
  <si>
    <t>broker budget</t>
  </si>
  <si>
    <t>USED-Rental</t>
  </si>
  <si>
    <t xml:space="preserve">  62010049 Admin - Car Bridge Charges Expenses </t>
  </si>
  <si>
    <t>Budget</t>
  </si>
  <si>
    <t>[51020014] COGS - Ptt Parts-PSG</t>
  </si>
  <si>
    <t>Rental</t>
  </si>
  <si>
    <t>Lwin Yadanar Aung (Accountant)</t>
  </si>
  <si>
    <t xml:space="preserve"> Transportation Charges-Spare Part</t>
  </si>
  <si>
    <t xml:space="preserve">1)   Multipart  Payment (လစဥ် လဆန်း 5ရက်) </t>
  </si>
  <si>
    <t>2)   Monthly, Quarterly CT, IT   (လစဥ် လဆန်း 8ရက်)</t>
  </si>
  <si>
    <t>3)   Personal Income tax (လစဥ် လဆန်း 10ရက်)</t>
  </si>
  <si>
    <t>4)  Office Rental    (လစဥ် လဆန်း 15ရက်)</t>
  </si>
  <si>
    <t>5)  Incentive Payment Request (တစ်လတစ်ကြိမ်)</t>
  </si>
  <si>
    <t>F&amp;A</t>
  </si>
  <si>
    <t>Service,Part,Procurement</t>
  </si>
  <si>
    <t>HR</t>
  </si>
  <si>
    <t>Rental,Sale</t>
  </si>
  <si>
    <t>COGS - Incentive Charges</t>
  </si>
  <si>
    <t>COGS - Monthly, Quarterly CT, IT</t>
  </si>
  <si>
    <t>Personal Income tax</t>
  </si>
  <si>
    <t>If Machine arrive &amp; other urgent job site</t>
  </si>
  <si>
    <t>Office Rental</t>
  </si>
  <si>
    <t>9F-8946 Car Fuel charges</t>
  </si>
  <si>
    <t>Man Power (7 Persons ).If need to use</t>
  </si>
  <si>
    <t>COGS - Pooling Charges</t>
  </si>
  <si>
    <t xml:space="preserve"> 2I/3938 </t>
  </si>
  <si>
    <t>Service urgent case</t>
  </si>
  <si>
    <t>Transportation charges for Local buying(if need)</t>
  </si>
  <si>
    <t>BU: PWG BU</t>
  </si>
  <si>
    <t>Tech-support laptop</t>
  </si>
  <si>
    <t>Warrnty parts delivery from supplier &amp; to send Vodia laptop</t>
  </si>
  <si>
    <t xml:space="preserve">Urgent job </t>
  </si>
  <si>
    <t>Go to Tax Office</t>
  </si>
  <si>
    <t>For Drinking Water</t>
  </si>
  <si>
    <t>BD Cake Charges for July Born 7 Employee</t>
  </si>
  <si>
    <t>Jun'2025 (Total - 40)</t>
  </si>
  <si>
    <t>Income Tax for Jun'25-Ko Soe Htet Tin - 20867, Ma Aye Thandar Soe - 1633, Ma Kyi Kyi Win -6200 , Ko Phyo Wai Nyein - 1033, Bank Charges - 5000</t>
  </si>
  <si>
    <t>Local Purchased for Spare Parts</t>
  </si>
  <si>
    <t>Delivery charges
Local Purchased for Spare Parts</t>
  </si>
  <si>
    <t>Taxi charges(If used urgent case)</t>
  </si>
  <si>
    <t xml:space="preserve">Broker FeeSDG ,HTET PRIVATE SCHOOL =300,000MMK  
GBK ,NGAR PAR MYITTAR RICE  MILL = 300,000MMK  
TGY ,PAN HLAING  HOSPITALTAUNGGYI (YOMA OUE CO.LTD)  =700,000MMK  
KAS ,K.C HOTEL  =$              2,000.00  
YGN , TON (150) RICE MAIL = 1,000,000MMK  
SDG ,BAGO SPORTS GLOVES  CO.,LTD =1,000,000MMK  
SBO ,Min Thein San Rice  Mill =200,000MMK  
MDY ,Lae Lae Win, Daw =1,000,000MMK 
PTN ,SAI ZAW ZAW,U = 500,000MMK  </t>
  </si>
  <si>
    <t xml:space="preserve">Marketing Expenses
MATADOR Polo shirt for customer - 2,400,000(100Pcs)
FB Boosting budget - 150,000 ( July'25)
</t>
  </si>
  <si>
    <t>Stock Machine MC-40BS, 40KVA =9Lakhs, C22D5 ,20KVA =50000, MW-700P and Others new sale machine .</t>
  </si>
  <si>
    <t>Crane &amp; Transportation charges- CCO and New sale machine delivery transport and crane charges</t>
  </si>
  <si>
    <t>ASM Incentive
Base on( Mar'25+Apl'25+May'25 )2025 Revenue Data</t>
  </si>
  <si>
    <t>Travelling Allowance charges and additional for Branch Support , Maw Oo (MTL,NYU and MDY) 
ASM Aye Chan Aung , for July'25 T.A Advance
Jun'25 T.A clear charges</t>
  </si>
  <si>
    <t>Car (AGM ,DH KKW ,TRSD) ( 3N/3612= 280,000/-, 6H-4073= 200000/- , 3H/8375 = 250000/- and ASM Demon cycle - 20000/-) for July'25</t>
  </si>
  <si>
    <t>Car Fuel Expenses-4I/8065 (320000) ,5M/1382 (280,000) for July'25 
Trip Fuel Expenses-If need to use (For car 2 units)</t>
  </si>
  <si>
    <t xml:space="preserve">Bridge Pass Charges
S'part sent to Customer job site for regular Service </t>
  </si>
  <si>
    <t>(2  persons)-Yan Myo Aung -Taungoo, Toe Toe - Latputta. For July' 25 TA charges = 650000/-
For 1 person if neet to go job site as stand by.</t>
  </si>
  <si>
    <t xml:space="preserve">For all rental machine need to repair  ,Rental Stock Machine maintenance.
</t>
  </si>
  <si>
    <t>Sale Man Incentive for May '25</t>
  </si>
  <si>
    <t xml:space="preserve">4I8065 car business license </t>
  </si>
  <si>
    <t xml:space="preserve"> Urgent job warranty case </t>
  </si>
  <si>
    <t xml:space="preserve">Installtion charges-If Synchronizing installation 
Machine Repair charges -Urgent warranty machine case </t>
  </si>
  <si>
    <t xml:space="preserve">Machine Repair&amp; Maintenance Charges </t>
  </si>
  <si>
    <t>SRV Head &amp; admin laptop repair</t>
  </si>
  <si>
    <t xml:space="preserve">Clamp meter </t>
  </si>
  <si>
    <t>For Jun'25</t>
  </si>
  <si>
    <t>Monthly Cash Budget Request - JUL'2025</t>
  </si>
</sst>
</file>

<file path=xl/styles.xml><?xml version="1.0" encoding="utf-8"?>
<styleSheet xmlns="http://schemas.openxmlformats.org/spreadsheetml/2006/main" xmlns:mc="http://schemas.openxmlformats.org/markup-compatibility/2006" xmlns:x14ac="http://schemas.microsoft.com/office/spreadsheetml/2009/9/ac" mc:Ignorable="x14ac">
  <numFmts count="6">
    <numFmt numFmtId="44" formatCode="_(&quot;$&quot;* #,##0.00_);_(&quot;$&quot;* \(#,##0.00\);_(&quot;$&quot;* &quot;-&quot;??_);_(@_)"/>
    <numFmt numFmtId="43" formatCode="_(* #,##0.00_);_(* \(#,##0.00\);_(* &quot;-&quot;??_);_(@_)"/>
    <numFmt numFmtId="164" formatCode="_(* #,##0_);_(* \(#,##0\);_(* &quot;-&quot;??_);_(@_)"/>
    <numFmt numFmtId="165" formatCode="_(&quot;$&quot;* #,##0_);_(&quot;$&quot;* \(#,##0\);_(&quot;$&quot;* &quot;-&quot;??_);_(@_)"/>
    <numFmt numFmtId="166" formatCode="[$-409]d\-mmm\-yy;@"/>
    <numFmt numFmtId="167" formatCode="_(* #,##0.0_);_(* \(#,##0.0\);_(* &quot;-&quot;??_);_(@_)"/>
  </numFmts>
  <fonts count="30" x14ac:knownFonts="1">
    <font>
      <sz val="11"/>
      <color theme="1"/>
      <name val="Calibri"/>
      <family val="2"/>
      <scheme val="minor"/>
    </font>
    <font>
      <sz val="11"/>
      <color theme="1"/>
      <name val="Calibri"/>
      <family val="2"/>
      <scheme val="minor"/>
    </font>
    <font>
      <sz val="10"/>
      <name val="Arial"/>
      <family val="2"/>
      <charset val="1"/>
    </font>
    <font>
      <sz val="10"/>
      <name val="Arial"/>
      <family val="2"/>
    </font>
    <font>
      <b/>
      <sz val="12"/>
      <color theme="1"/>
      <name val="Cambria"/>
      <family val="1"/>
    </font>
    <font>
      <sz val="12"/>
      <color theme="1"/>
      <name val="Cambria"/>
      <family val="1"/>
    </font>
    <font>
      <sz val="9"/>
      <color indexed="81"/>
      <name val="Tahoma"/>
      <family val="2"/>
    </font>
    <font>
      <b/>
      <sz val="9"/>
      <color indexed="81"/>
      <name val="Tahoma"/>
      <family val="2"/>
    </font>
    <font>
      <sz val="10"/>
      <color theme="1"/>
      <name val="Cambria"/>
      <family val="1"/>
    </font>
    <font>
      <sz val="11"/>
      <color theme="1"/>
      <name val="Cambria"/>
      <family val="1"/>
    </font>
    <font>
      <b/>
      <sz val="14"/>
      <color theme="1"/>
      <name val="Cambria"/>
      <family val="1"/>
    </font>
    <font>
      <b/>
      <sz val="11"/>
      <color theme="1"/>
      <name val="Cambria"/>
      <family val="1"/>
    </font>
    <font>
      <b/>
      <sz val="10"/>
      <color theme="1"/>
      <name val="Cambria"/>
      <family val="1"/>
    </font>
    <font>
      <b/>
      <sz val="12"/>
      <name val="Calibri Light"/>
      <family val="1"/>
      <scheme val="major"/>
    </font>
    <font>
      <b/>
      <i/>
      <sz val="16"/>
      <name val="Calibri Light"/>
      <family val="1"/>
      <scheme val="major"/>
    </font>
    <font>
      <b/>
      <sz val="14"/>
      <name val="Calibri Light"/>
      <family val="1"/>
      <scheme val="major"/>
    </font>
    <font>
      <b/>
      <i/>
      <sz val="14"/>
      <name val="Calibri Light"/>
      <family val="1"/>
      <scheme val="major"/>
    </font>
    <font>
      <sz val="14"/>
      <name val="Calibri Light"/>
      <family val="1"/>
      <scheme val="major"/>
    </font>
    <font>
      <i/>
      <sz val="14"/>
      <name val="Calibri Light"/>
      <family val="1"/>
      <scheme val="major"/>
    </font>
    <font>
      <i/>
      <sz val="14"/>
      <color theme="1"/>
      <name val="Calibri Light"/>
      <family val="1"/>
      <scheme val="major"/>
    </font>
    <font>
      <sz val="12"/>
      <name val="Calibri Light"/>
      <family val="1"/>
      <scheme val="major"/>
    </font>
    <font>
      <i/>
      <sz val="14"/>
      <color rgb="FFFF0000"/>
      <name val="Calibri Light"/>
      <family val="1"/>
      <scheme val="major"/>
    </font>
    <font>
      <sz val="14"/>
      <color rgb="FFFF0000"/>
      <name val="Calibri Light"/>
      <family val="1"/>
      <scheme val="major"/>
    </font>
    <font>
      <b/>
      <sz val="10"/>
      <color theme="1"/>
      <name val="Yu Gothic"/>
      <family val="2"/>
    </font>
    <font>
      <sz val="10"/>
      <color theme="1"/>
      <name val="Yu Gothic"/>
      <family val="2"/>
    </font>
    <font>
      <b/>
      <i/>
      <sz val="14"/>
      <color theme="1"/>
      <name val="Calibri Light"/>
      <family val="2"/>
      <scheme val="major"/>
    </font>
    <font>
      <b/>
      <sz val="12"/>
      <color theme="1"/>
      <name val="Calibri Light"/>
      <family val="2"/>
      <scheme val="major"/>
    </font>
    <font>
      <sz val="12"/>
      <color theme="1"/>
      <name val="Calibri Light"/>
      <family val="2"/>
      <scheme val="major"/>
    </font>
    <font>
      <b/>
      <sz val="12"/>
      <name val="Calibri Light"/>
      <family val="2"/>
      <scheme val="major"/>
    </font>
    <font>
      <b/>
      <sz val="14"/>
      <color theme="1"/>
      <name val="Calibri Light"/>
      <family val="2"/>
      <scheme val="major"/>
    </font>
  </fonts>
  <fills count="8">
    <fill>
      <patternFill patternType="none"/>
    </fill>
    <fill>
      <patternFill patternType="gray125"/>
    </fill>
    <fill>
      <patternFill patternType="solid">
        <fgColor theme="0"/>
        <bgColor indexed="64"/>
      </patternFill>
    </fill>
    <fill>
      <patternFill patternType="solid">
        <fgColor theme="9" tint="0.79998168889431442"/>
        <bgColor indexed="64"/>
      </patternFill>
    </fill>
    <fill>
      <patternFill patternType="solid">
        <fgColor rgb="FF00B0F0"/>
        <bgColor indexed="64"/>
      </patternFill>
    </fill>
    <fill>
      <patternFill patternType="solid">
        <fgColor rgb="FFFFFF00"/>
        <bgColor indexed="64"/>
      </patternFill>
    </fill>
    <fill>
      <patternFill patternType="solid">
        <fgColor theme="4" tint="0.79998168889431442"/>
        <bgColor indexed="64"/>
      </patternFill>
    </fill>
    <fill>
      <patternFill patternType="solid">
        <fgColor theme="4" tint="0.59999389629810485"/>
        <bgColor indexed="64"/>
      </patternFill>
    </fill>
  </fills>
  <borders count="10">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auto="1"/>
      </left>
      <right style="thin">
        <color auto="1"/>
      </right>
      <top/>
      <bottom style="thin">
        <color auto="1"/>
      </bottom>
      <diagonal/>
    </border>
    <border>
      <left/>
      <right style="double">
        <color indexed="64"/>
      </right>
      <top style="thin">
        <color indexed="64"/>
      </top>
      <bottom style="thin">
        <color indexed="64"/>
      </bottom>
      <diagonal/>
    </border>
    <border>
      <left/>
      <right style="double">
        <color indexed="64"/>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diagonal/>
    </border>
  </borders>
  <cellStyleXfs count="6">
    <xf numFmtId="0" fontId="0" fillId="0" borderId="0"/>
    <xf numFmtId="43" fontId="1" fillId="0" borderId="0" applyFont="0" applyFill="0" applyBorder="0" applyAlignment="0" applyProtection="0"/>
    <xf numFmtId="44" fontId="1" fillId="0" borderId="0" applyFont="0" applyFill="0" applyBorder="0" applyAlignment="0" applyProtection="0"/>
    <xf numFmtId="0" fontId="2" fillId="0" borderId="0"/>
    <xf numFmtId="0" fontId="3" fillId="0" borderId="0"/>
    <xf numFmtId="9" fontId="1" fillId="0" borderId="0" applyFont="0" applyFill="0" applyBorder="0" applyAlignment="0" applyProtection="0"/>
  </cellStyleXfs>
  <cellXfs count="144">
    <xf numFmtId="0" fontId="0" fillId="0" borderId="0" xfId="0"/>
    <xf numFmtId="0" fontId="4" fillId="2" borderId="3" xfId="0" applyFont="1" applyFill="1" applyBorder="1" applyAlignment="1">
      <alignment horizontal="center" vertical="center" wrapText="1"/>
    </xf>
    <xf numFmtId="164" fontId="5" fillId="2" borderId="3" xfId="1" applyNumberFormat="1" applyFont="1" applyFill="1" applyBorder="1"/>
    <xf numFmtId="165" fontId="5" fillId="2" borderId="3" xfId="2" applyNumberFormat="1" applyFont="1" applyFill="1" applyBorder="1"/>
    <xf numFmtId="0" fontId="5" fillId="2" borderId="0" xfId="0" applyFont="1" applyFill="1" applyBorder="1"/>
    <xf numFmtId="0" fontId="4" fillId="2" borderId="0" xfId="0" applyFont="1" applyFill="1" applyBorder="1"/>
    <xf numFmtId="165" fontId="4" fillId="2" borderId="0" xfId="2" applyNumberFormat="1" applyFont="1" applyFill="1" applyBorder="1"/>
    <xf numFmtId="165" fontId="5" fillId="2" borderId="0" xfId="2" applyNumberFormat="1" applyFont="1" applyFill="1" applyBorder="1"/>
    <xf numFmtId="0" fontId="4" fillId="2" borderId="1" xfId="0" applyFont="1" applyFill="1" applyBorder="1" applyAlignment="1">
      <alignment horizontal="left" vertical="top"/>
    </xf>
    <xf numFmtId="0" fontId="8" fillId="2" borderId="0" xfId="0" applyFont="1" applyFill="1" applyBorder="1"/>
    <xf numFmtId="0" fontId="9" fillId="2" borderId="2" xfId="0" applyFont="1" applyFill="1" applyBorder="1"/>
    <xf numFmtId="0" fontId="9" fillId="2" borderId="0" xfId="0" applyFont="1" applyFill="1" applyBorder="1"/>
    <xf numFmtId="0" fontId="9" fillId="2" borderId="3" xfId="0" applyFont="1" applyFill="1" applyBorder="1"/>
    <xf numFmtId="0" fontId="4" fillId="2" borderId="3" xfId="0" applyFont="1" applyFill="1" applyBorder="1" applyAlignment="1">
      <alignment horizontal="left" vertical="top"/>
    </xf>
    <xf numFmtId="165" fontId="4" fillId="2" borderId="3" xfId="2" applyNumberFormat="1" applyFont="1" applyFill="1" applyBorder="1"/>
    <xf numFmtId="0" fontId="4" fillId="2" borderId="3" xfId="0" applyFont="1" applyFill="1" applyBorder="1"/>
    <xf numFmtId="0" fontId="10" fillId="2" borderId="3" xfId="0" applyFont="1" applyFill="1" applyBorder="1"/>
    <xf numFmtId="165" fontId="4" fillId="2" borderId="3" xfId="2" applyNumberFormat="1" applyFont="1" applyFill="1" applyBorder="1" applyAlignment="1">
      <alignment horizontal="center" vertical="center" wrapText="1"/>
    </xf>
    <xf numFmtId="165" fontId="4" fillId="2" borderId="3" xfId="2" applyNumberFormat="1" applyFont="1" applyFill="1" applyBorder="1" applyAlignment="1">
      <alignment horizontal="center" vertical="center"/>
    </xf>
    <xf numFmtId="165" fontId="4" fillId="2" borderId="3" xfId="0" applyNumberFormat="1" applyFont="1" applyFill="1" applyBorder="1" applyAlignment="1">
      <alignment horizontal="center" vertical="center" wrapText="1"/>
    </xf>
    <xf numFmtId="164" fontId="5" fillId="2" borderId="3" xfId="0" applyNumberFormat="1" applyFont="1" applyFill="1" applyBorder="1"/>
    <xf numFmtId="0" fontId="5" fillId="2" borderId="3" xfId="0" applyFont="1" applyFill="1" applyBorder="1" applyAlignment="1">
      <alignment horizontal="left" vertical="top"/>
    </xf>
    <xf numFmtId="0" fontId="8" fillId="2" borderId="3" xfId="0" applyFont="1" applyFill="1" applyBorder="1"/>
    <xf numFmtId="164" fontId="4" fillId="2" borderId="3" xfId="0" applyNumberFormat="1" applyFont="1" applyFill="1" applyBorder="1"/>
    <xf numFmtId="164" fontId="4" fillId="2" borderId="3" xfId="5" applyNumberFormat="1" applyFont="1" applyFill="1" applyBorder="1"/>
    <xf numFmtId="9" fontId="4" fillId="2" borderId="3" xfId="5" applyFont="1" applyFill="1" applyBorder="1"/>
    <xf numFmtId="0" fontId="11" fillId="2" borderId="0" xfId="0" applyFont="1" applyFill="1" applyBorder="1" applyAlignment="1">
      <alignment vertical="center"/>
    </xf>
    <xf numFmtId="37" fontId="4" fillId="2" borderId="3" xfId="2" applyNumberFormat="1" applyFont="1" applyFill="1" applyBorder="1"/>
    <xf numFmtId="0" fontId="4" fillId="2" borderId="0" xfId="0" applyFont="1" applyFill="1" applyBorder="1" applyAlignment="1">
      <alignment horizontal="left" vertical="top"/>
    </xf>
    <xf numFmtId="9" fontId="4" fillId="2" borderId="0" xfId="5" applyFont="1" applyFill="1" applyBorder="1"/>
    <xf numFmtId="165" fontId="4" fillId="2" borderId="0" xfId="0" applyNumberFormat="1" applyFont="1" applyFill="1" applyBorder="1"/>
    <xf numFmtId="165" fontId="5" fillId="2" borderId="0" xfId="0" applyNumberFormat="1" applyFont="1" applyFill="1" applyBorder="1"/>
    <xf numFmtId="0" fontId="5" fillId="2" borderId="0" xfId="0" applyFont="1" applyFill="1" applyBorder="1" applyAlignment="1">
      <alignment horizontal="left" vertical="top"/>
    </xf>
    <xf numFmtId="0" fontId="8" fillId="2" borderId="4" xfId="0" applyFont="1" applyFill="1" applyBorder="1" applyAlignment="1">
      <alignment horizontal="left" vertical="top"/>
    </xf>
    <xf numFmtId="165" fontId="8" fillId="2" borderId="4" xfId="2" applyNumberFormat="1" applyFont="1" applyFill="1" applyBorder="1"/>
    <xf numFmtId="0" fontId="8" fillId="2" borderId="4" xfId="0" applyFont="1" applyFill="1" applyBorder="1"/>
    <xf numFmtId="0" fontId="9" fillId="2" borderId="4" xfId="0" applyFont="1" applyFill="1" applyBorder="1"/>
    <xf numFmtId="0" fontId="8" fillId="2" borderId="3" xfId="0" applyFont="1" applyFill="1" applyBorder="1" applyAlignment="1">
      <alignment horizontal="left" vertical="top"/>
    </xf>
    <xf numFmtId="165" fontId="8" fillId="2" borderId="3" xfId="2" applyNumberFormat="1" applyFont="1" applyFill="1" applyBorder="1"/>
    <xf numFmtId="0" fontId="12" fillId="2" borderId="3" xfId="0" applyFont="1" applyFill="1" applyBorder="1" applyAlignment="1">
      <alignment horizontal="left" vertical="top"/>
    </xf>
    <xf numFmtId="165" fontId="8" fillId="2" borderId="0" xfId="2" applyNumberFormat="1" applyFont="1" applyFill="1" applyBorder="1"/>
    <xf numFmtId="166" fontId="13" fillId="3" borderId="3" xfId="0" applyNumberFormat="1" applyFont="1" applyFill="1" applyBorder="1" applyAlignment="1">
      <alignment horizontal="center" vertical="center" wrapText="1"/>
    </xf>
    <xf numFmtId="0" fontId="13" fillId="3" borderId="3" xfId="0" applyFont="1" applyFill="1" applyBorder="1" applyAlignment="1">
      <alignment horizontal="center" vertical="center" wrapText="1"/>
    </xf>
    <xf numFmtId="0" fontId="14" fillId="3" borderId="3" xfId="0" applyFont="1" applyFill="1" applyBorder="1" applyAlignment="1">
      <alignment horizontal="center" vertical="center" wrapText="1"/>
    </xf>
    <xf numFmtId="167" fontId="15" fillId="3" borderId="3" xfId="1" applyNumberFormat="1" applyFont="1" applyFill="1" applyBorder="1" applyAlignment="1">
      <alignment horizontal="center" vertical="center" wrapText="1"/>
    </xf>
    <xf numFmtId="0" fontId="15" fillId="3" borderId="3" xfId="0" applyFont="1" applyFill="1" applyBorder="1" applyAlignment="1">
      <alignment horizontal="center" vertical="center" wrapText="1"/>
    </xf>
    <xf numFmtId="0" fontId="13" fillId="2" borderId="0" xfId="0" applyFont="1" applyFill="1" applyBorder="1" applyAlignment="1">
      <alignment horizontal="center" vertical="center" wrapText="1"/>
    </xf>
    <xf numFmtId="166" fontId="15" fillId="2" borderId="3" xfId="0" applyNumberFormat="1" applyFont="1" applyFill="1" applyBorder="1" applyAlignment="1">
      <alignment horizontal="center" vertical="center" wrapText="1"/>
    </xf>
    <xf numFmtId="0" fontId="15" fillId="2" borderId="3" xfId="0" applyFont="1" applyFill="1" applyBorder="1" applyAlignment="1">
      <alignment horizontal="center" vertical="center" wrapText="1"/>
    </xf>
    <xf numFmtId="167" fontId="15" fillId="2" borderId="3" xfId="1" applyNumberFormat="1" applyFont="1" applyFill="1" applyBorder="1" applyAlignment="1">
      <alignment horizontal="center" vertical="center" wrapText="1"/>
    </xf>
    <xf numFmtId="167" fontId="16" fillId="2" borderId="3" xfId="1" applyNumberFormat="1" applyFont="1" applyFill="1" applyBorder="1" applyAlignment="1">
      <alignment horizontal="center" vertical="center" wrapText="1"/>
    </xf>
    <xf numFmtId="166" fontId="17" fillId="2" borderId="3" xfId="0" applyNumberFormat="1" applyFont="1" applyFill="1" applyBorder="1" applyAlignment="1">
      <alignment horizontal="center" vertical="center" wrapText="1"/>
    </xf>
    <xf numFmtId="0" fontId="17" fillId="2" borderId="3" xfId="0" applyFont="1" applyFill="1" applyBorder="1" applyAlignment="1">
      <alignment horizontal="center" vertical="center" wrapText="1"/>
    </xf>
    <xf numFmtId="167" fontId="18" fillId="4" borderId="3" xfId="1" applyNumberFormat="1" applyFont="1" applyFill="1" applyBorder="1" applyAlignment="1">
      <alignment horizontal="center" vertical="center" wrapText="1"/>
    </xf>
    <xf numFmtId="0" fontId="17" fillId="4" borderId="3" xfId="0" applyFont="1" applyFill="1" applyBorder="1" applyAlignment="1">
      <alignment horizontal="center" vertical="center" wrapText="1"/>
    </xf>
    <xf numFmtId="0" fontId="17" fillId="2" borderId="0" xfId="0" applyFont="1" applyFill="1" applyBorder="1" applyAlignment="1">
      <alignment horizontal="center" vertical="center" wrapText="1"/>
    </xf>
    <xf numFmtId="167" fontId="18" fillId="5" borderId="3" xfId="1" applyNumberFormat="1" applyFont="1" applyFill="1" applyBorder="1" applyAlignment="1">
      <alignment horizontal="center" vertical="center" wrapText="1"/>
    </xf>
    <xf numFmtId="166" fontId="13" fillId="2" borderId="3" xfId="0" applyNumberFormat="1" applyFont="1" applyFill="1" applyBorder="1" applyAlignment="1">
      <alignment horizontal="center" vertical="center" wrapText="1"/>
    </xf>
    <xf numFmtId="0" fontId="13" fillId="2" borderId="3" xfId="0" applyFont="1" applyFill="1" applyBorder="1" applyAlignment="1">
      <alignment horizontal="center" vertical="center" wrapText="1"/>
    </xf>
    <xf numFmtId="39" fontId="13" fillId="2" borderId="3" xfId="0" applyNumberFormat="1" applyFont="1" applyFill="1" applyBorder="1" applyAlignment="1">
      <alignment horizontal="center" vertical="center" wrapText="1"/>
    </xf>
    <xf numFmtId="167" fontId="13" fillId="2" borderId="3" xfId="1" applyNumberFormat="1" applyFont="1" applyFill="1" applyBorder="1" applyAlignment="1">
      <alignment horizontal="center" vertical="center" wrapText="1"/>
    </xf>
    <xf numFmtId="167" fontId="18" fillId="2" borderId="3" xfId="1" applyNumberFormat="1" applyFont="1" applyFill="1" applyBorder="1" applyAlignment="1">
      <alignment horizontal="center" vertical="center" wrapText="1"/>
    </xf>
    <xf numFmtId="167" fontId="16" fillId="2" borderId="3" xfId="1" applyNumberFormat="1" applyFont="1" applyFill="1" applyBorder="1" applyAlignment="1">
      <alignment horizontal="left" vertical="center" wrapText="1"/>
    </xf>
    <xf numFmtId="167" fontId="19" fillId="4" borderId="3" xfId="1" applyNumberFormat="1" applyFont="1" applyFill="1" applyBorder="1" applyAlignment="1">
      <alignment horizontal="center" vertical="center" wrapText="1"/>
    </xf>
    <xf numFmtId="0" fontId="20" fillId="2" borderId="0" xfId="0" applyFont="1" applyFill="1" applyBorder="1" applyAlignment="1">
      <alignment horizontal="center" vertical="center" wrapText="1"/>
    </xf>
    <xf numFmtId="43" fontId="17" fillId="4" borderId="3" xfId="0" applyNumberFormat="1" applyFont="1" applyFill="1" applyBorder="1" applyAlignment="1">
      <alignment horizontal="center" vertical="center" wrapText="1"/>
    </xf>
    <xf numFmtId="167" fontId="19" fillId="5" borderId="3" xfId="1" applyNumberFormat="1" applyFont="1" applyFill="1" applyBorder="1" applyAlignment="1">
      <alignment horizontal="center" vertical="center" wrapText="1"/>
    </xf>
    <xf numFmtId="167" fontId="13" fillId="2" borderId="0" xfId="1" applyNumberFormat="1" applyFont="1" applyFill="1" applyBorder="1" applyAlignment="1">
      <alignment horizontal="center" vertical="center" wrapText="1"/>
    </xf>
    <xf numFmtId="0" fontId="15" fillId="2" borderId="0" xfId="0" applyFont="1" applyFill="1" applyBorder="1" applyAlignment="1">
      <alignment horizontal="center" vertical="center" wrapText="1"/>
    </xf>
    <xf numFmtId="167" fontId="18" fillId="4" borderId="3" xfId="1" applyNumberFormat="1" applyFont="1" applyFill="1" applyBorder="1" applyAlignment="1">
      <alignment horizontal="left" vertical="center" wrapText="1"/>
    </xf>
    <xf numFmtId="167" fontId="18" fillId="2" borderId="3" xfId="1" applyNumberFormat="1" applyFont="1" applyFill="1" applyBorder="1" applyAlignment="1">
      <alignment horizontal="left" vertical="center" wrapText="1"/>
    </xf>
    <xf numFmtId="0" fontId="17" fillId="5" borderId="3" xfId="0" applyFont="1" applyFill="1" applyBorder="1" applyAlignment="1">
      <alignment horizontal="center" vertical="center" wrapText="1"/>
    </xf>
    <xf numFmtId="167" fontId="18" fillId="5" borderId="3" xfId="1" applyNumberFormat="1" applyFont="1" applyFill="1" applyBorder="1" applyAlignment="1">
      <alignment horizontal="left" vertical="center" wrapText="1"/>
    </xf>
    <xf numFmtId="167" fontId="13" fillId="6" borderId="0" xfId="1" applyNumberFormat="1" applyFont="1" applyFill="1" applyBorder="1" applyAlignment="1">
      <alignment horizontal="center" vertical="center" wrapText="1"/>
    </xf>
    <xf numFmtId="166" fontId="17" fillId="5" borderId="3" xfId="0" applyNumberFormat="1" applyFont="1" applyFill="1" applyBorder="1" applyAlignment="1">
      <alignment horizontal="center" vertical="center" wrapText="1"/>
    </xf>
    <xf numFmtId="0" fontId="13" fillId="5" borderId="0" xfId="0" applyFont="1" applyFill="1" applyBorder="1" applyAlignment="1">
      <alignment horizontal="center" vertical="center" wrapText="1"/>
    </xf>
    <xf numFmtId="0" fontId="13" fillId="4" borderId="0" xfId="0" applyFont="1" applyFill="1" applyBorder="1" applyAlignment="1">
      <alignment horizontal="center" vertical="center" wrapText="1"/>
    </xf>
    <xf numFmtId="167" fontId="21" fillId="4" borderId="3" xfId="1" applyNumberFormat="1" applyFont="1" applyFill="1" applyBorder="1" applyAlignment="1">
      <alignment horizontal="left" vertical="center" wrapText="1"/>
    </xf>
    <xf numFmtId="0" fontId="22" fillId="4" borderId="3" xfId="0" applyFont="1" applyFill="1" applyBorder="1" applyAlignment="1">
      <alignment horizontal="center" vertical="center" wrapText="1"/>
    </xf>
    <xf numFmtId="43" fontId="15" fillId="5" borderId="0" xfId="0" applyNumberFormat="1" applyFont="1" applyFill="1" applyBorder="1" applyAlignment="1">
      <alignment horizontal="center" vertical="center" wrapText="1"/>
    </xf>
    <xf numFmtId="0" fontId="17" fillId="4" borderId="3" xfId="0" applyFont="1" applyFill="1" applyBorder="1" applyAlignment="1">
      <alignment horizontal="right" vertical="center" wrapText="1"/>
    </xf>
    <xf numFmtId="0" fontId="23" fillId="0" borderId="0" xfId="0" applyFont="1" applyBorder="1" applyAlignment="1">
      <alignment horizontal="center"/>
    </xf>
    <xf numFmtId="0" fontId="24" fillId="0" borderId="0" xfId="0" applyFont="1" applyBorder="1"/>
    <xf numFmtId="0" fontId="24" fillId="0" borderId="0" xfId="0" applyFont="1"/>
    <xf numFmtId="43" fontId="0" fillId="0" borderId="0" xfId="1" applyFont="1"/>
    <xf numFmtId="0" fontId="24" fillId="5" borderId="0" xfId="0" applyFont="1" applyFill="1"/>
    <xf numFmtId="0" fontId="26" fillId="0" borderId="0" xfId="0" applyFont="1" applyFill="1" applyAlignment="1">
      <alignment vertical="center"/>
    </xf>
    <xf numFmtId="164" fontId="26" fillId="0" borderId="3" xfId="1" applyNumberFormat="1" applyFont="1" applyFill="1" applyBorder="1" applyAlignment="1">
      <alignment horizontal="right" vertical="center" wrapText="1"/>
    </xf>
    <xf numFmtId="0" fontId="26" fillId="0" borderId="3" xfId="0" applyFont="1" applyFill="1" applyBorder="1" applyAlignment="1">
      <alignment horizontal="left" vertical="center"/>
    </xf>
    <xf numFmtId="43" fontId="26" fillId="0" borderId="0" xfId="0" applyNumberFormat="1" applyFont="1" applyFill="1" applyAlignment="1">
      <alignment vertical="center"/>
    </xf>
    <xf numFmtId="43" fontId="26" fillId="0" borderId="0" xfId="1" applyFont="1" applyFill="1" applyAlignment="1">
      <alignment horizontal="left" vertical="center"/>
    </xf>
    <xf numFmtId="0" fontId="25" fillId="3" borderId="0" xfId="0" applyFont="1" applyFill="1" applyAlignment="1">
      <alignment vertical="center"/>
    </xf>
    <xf numFmtId="0" fontId="29" fillId="3" borderId="5" xfId="0" applyFont="1" applyFill="1" applyBorder="1" applyAlignment="1">
      <alignment horizontal="center" vertical="center"/>
    </xf>
    <xf numFmtId="0" fontId="29" fillId="5" borderId="3" xfId="0" applyFont="1" applyFill="1" applyBorder="1" applyAlignment="1">
      <alignment horizontal="left" vertical="center"/>
    </xf>
    <xf numFmtId="164" fontId="26" fillId="5" borderId="3" xfId="1" applyNumberFormat="1" applyFont="1" applyFill="1" applyBorder="1" applyAlignment="1">
      <alignment horizontal="right" vertical="center" wrapText="1"/>
    </xf>
    <xf numFmtId="43" fontId="29" fillId="3" borderId="3" xfId="1" applyFont="1" applyFill="1" applyBorder="1" applyAlignment="1">
      <alignment horizontal="center" vertical="center"/>
    </xf>
    <xf numFmtId="43" fontId="29" fillId="3" borderId="3" xfId="1" applyFont="1" applyFill="1" applyBorder="1" applyAlignment="1">
      <alignment horizontal="center" vertical="center" wrapText="1"/>
    </xf>
    <xf numFmtId="43" fontId="26" fillId="5" borderId="3" xfId="1" applyFont="1" applyFill="1" applyBorder="1" applyAlignment="1">
      <alignment horizontal="left" vertical="center" wrapText="1"/>
    </xf>
    <xf numFmtId="43" fontId="26" fillId="0" borderId="3" xfId="1" applyFont="1" applyFill="1" applyBorder="1" applyAlignment="1">
      <alignment horizontal="left" vertical="center"/>
    </xf>
    <xf numFmtId="43" fontId="26" fillId="0" borderId="3" xfId="1" applyFont="1" applyFill="1" applyBorder="1" applyAlignment="1">
      <alignment horizontal="left" vertical="center" wrapText="1"/>
    </xf>
    <xf numFmtId="43" fontId="26" fillId="0" borderId="8" xfId="1" applyFont="1" applyFill="1" applyBorder="1" applyAlignment="1">
      <alignment horizontal="left" vertical="center" wrapText="1"/>
    </xf>
    <xf numFmtId="43" fontId="26" fillId="5" borderId="3" xfId="1" applyFont="1" applyFill="1" applyBorder="1" applyAlignment="1">
      <alignment horizontal="left" vertical="center"/>
    </xf>
    <xf numFmtId="43" fontId="26" fillId="0" borderId="0" xfId="1" applyFont="1" applyFill="1" applyBorder="1" applyAlignment="1">
      <alignment horizontal="left" vertical="center"/>
    </xf>
    <xf numFmtId="0" fontId="26" fillId="0" borderId="0" xfId="0" applyFont="1" applyFill="1" applyAlignment="1">
      <alignment horizontal="left" vertical="center"/>
    </xf>
    <xf numFmtId="0" fontId="26" fillId="5" borderId="5" xfId="0" applyFont="1" applyFill="1" applyBorder="1" applyAlignment="1">
      <alignment horizontal="left" vertical="center"/>
    </xf>
    <xf numFmtId="0" fontId="26" fillId="0" borderId="5" xfId="0" applyFont="1" applyFill="1" applyBorder="1" applyAlignment="1">
      <alignment horizontal="left" vertical="center"/>
    </xf>
    <xf numFmtId="0" fontId="26" fillId="0" borderId="6" xfId="0" applyFont="1" applyFill="1" applyBorder="1" applyAlignment="1">
      <alignment horizontal="left" vertical="center"/>
    </xf>
    <xf numFmtId="4" fontId="26" fillId="0" borderId="0" xfId="0" applyNumberFormat="1" applyFont="1" applyFill="1" applyAlignment="1">
      <alignment horizontal="left" vertical="center"/>
    </xf>
    <xf numFmtId="43" fontId="26" fillId="0" borderId="0" xfId="0" applyNumberFormat="1" applyFont="1" applyFill="1" applyAlignment="1">
      <alignment horizontal="left" vertical="center"/>
    </xf>
    <xf numFmtId="164" fontId="26" fillId="0" borderId="0" xfId="1" applyNumberFormat="1" applyFont="1" applyFill="1" applyAlignment="1">
      <alignment horizontal="right" vertical="center"/>
    </xf>
    <xf numFmtId="164" fontId="29" fillId="3" borderId="3" xfId="1" applyNumberFormat="1" applyFont="1" applyFill="1" applyBorder="1" applyAlignment="1">
      <alignment horizontal="center" vertical="center"/>
    </xf>
    <xf numFmtId="164" fontId="26" fillId="5" borderId="3" xfId="1" applyNumberFormat="1" applyFont="1" applyFill="1" applyBorder="1" applyAlignment="1">
      <alignment horizontal="right" vertical="center"/>
    </xf>
    <xf numFmtId="164" fontId="26" fillId="0" borderId="3" xfId="1" applyNumberFormat="1" applyFont="1" applyFill="1" applyBorder="1" applyAlignment="1">
      <alignment horizontal="right" vertical="center"/>
    </xf>
    <xf numFmtId="164" fontId="26" fillId="0" borderId="0" xfId="1" applyNumberFormat="1" applyFont="1" applyFill="1" applyBorder="1" applyAlignment="1">
      <alignment horizontal="right" vertical="center"/>
    </xf>
    <xf numFmtId="164" fontId="27" fillId="0" borderId="8" xfId="1" applyNumberFormat="1" applyFont="1" applyFill="1" applyBorder="1" applyAlignment="1">
      <alignment horizontal="right" vertical="center"/>
    </xf>
    <xf numFmtId="164" fontId="29" fillId="3" borderId="3" xfId="1" applyNumberFormat="1" applyFont="1" applyFill="1" applyBorder="1" applyAlignment="1">
      <alignment horizontal="center" vertical="center" wrapText="1"/>
    </xf>
    <xf numFmtId="165" fontId="26" fillId="5" borderId="3" xfId="1" applyNumberFormat="1" applyFont="1" applyFill="1" applyBorder="1" applyAlignment="1">
      <alignment horizontal="right" vertical="center"/>
    </xf>
    <xf numFmtId="165" fontId="26" fillId="5" borderId="3" xfId="1" applyNumberFormat="1" applyFont="1" applyFill="1" applyBorder="1" applyAlignment="1">
      <alignment horizontal="right" vertical="center" wrapText="1"/>
    </xf>
    <xf numFmtId="165" fontId="26" fillId="0" borderId="0" xfId="1" applyNumberFormat="1" applyFont="1" applyFill="1" applyAlignment="1">
      <alignment horizontal="right" vertical="center"/>
    </xf>
    <xf numFmtId="165" fontId="29" fillId="3" borderId="3" xfId="1" applyNumberFormat="1" applyFont="1" applyFill="1" applyBorder="1" applyAlignment="1">
      <alignment horizontal="center" vertical="center"/>
    </xf>
    <xf numFmtId="165" fontId="26" fillId="0" borderId="3" xfId="1" applyNumberFormat="1" applyFont="1" applyFill="1" applyBorder="1" applyAlignment="1">
      <alignment horizontal="right" vertical="center"/>
    </xf>
    <xf numFmtId="165" fontId="26" fillId="0" borderId="3" xfId="1" applyNumberFormat="1" applyFont="1" applyFill="1" applyBorder="1" applyAlignment="1">
      <alignment horizontal="right" vertical="center" wrapText="1"/>
    </xf>
    <xf numFmtId="165" fontId="27" fillId="0" borderId="3" xfId="1" applyNumberFormat="1" applyFont="1" applyFill="1" applyBorder="1" applyAlignment="1">
      <alignment horizontal="right" vertical="center"/>
    </xf>
    <xf numFmtId="165" fontId="26" fillId="0" borderId="0" xfId="1" applyNumberFormat="1" applyFont="1" applyFill="1" applyBorder="1" applyAlignment="1">
      <alignment horizontal="right" vertical="center"/>
    </xf>
    <xf numFmtId="165" fontId="26" fillId="0" borderId="0" xfId="0" applyNumberFormat="1" applyFont="1" applyFill="1" applyAlignment="1">
      <alignment horizontal="right" vertical="center"/>
    </xf>
    <xf numFmtId="165" fontId="29" fillId="3" borderId="3" xfId="0" applyNumberFormat="1" applyFont="1" applyFill="1" applyBorder="1" applyAlignment="1">
      <alignment horizontal="center" vertical="center" wrapText="1"/>
    </xf>
    <xf numFmtId="165" fontId="26" fillId="0" borderId="0" xfId="0" applyNumberFormat="1" applyFont="1" applyFill="1" applyBorder="1" applyAlignment="1">
      <alignment horizontal="right" vertical="center"/>
    </xf>
    <xf numFmtId="4" fontId="26" fillId="0" borderId="0" xfId="0" applyNumberFormat="1" applyFont="1" applyFill="1" applyAlignment="1">
      <alignment vertical="center"/>
    </xf>
    <xf numFmtId="164" fontId="26" fillId="0" borderId="0" xfId="1" applyNumberFormat="1" applyFont="1" applyFill="1" applyAlignment="1">
      <alignment horizontal="left" vertical="center"/>
    </xf>
    <xf numFmtId="164" fontId="26" fillId="0" borderId="0" xfId="1" applyNumberFormat="1" applyFont="1" applyFill="1" applyAlignment="1">
      <alignment vertical="center"/>
    </xf>
    <xf numFmtId="164" fontId="26" fillId="0" borderId="0" xfId="1" applyNumberFormat="1" applyFont="1" applyFill="1" applyBorder="1" applyAlignment="1">
      <alignment horizontal="left" vertical="center"/>
    </xf>
    <xf numFmtId="44" fontId="26" fillId="5" borderId="3" xfId="1" applyNumberFormat="1" applyFont="1" applyFill="1" applyBorder="1" applyAlignment="1">
      <alignment horizontal="right" vertical="center"/>
    </xf>
    <xf numFmtId="164" fontId="26" fillId="0" borderId="0" xfId="0" applyNumberFormat="1" applyFont="1" applyFill="1" applyAlignment="1">
      <alignment vertical="center"/>
    </xf>
    <xf numFmtId="44" fontId="26" fillId="0" borderId="3" xfId="1" applyNumberFormat="1" applyFont="1" applyFill="1" applyBorder="1" applyAlignment="1">
      <alignment horizontal="right" vertical="center" wrapText="1"/>
    </xf>
    <xf numFmtId="43" fontId="28" fillId="0" borderId="3" xfId="1" applyFont="1" applyFill="1" applyBorder="1" applyAlignment="1">
      <alignment horizontal="left" vertical="center" wrapText="1"/>
    </xf>
    <xf numFmtId="164" fontId="26" fillId="0" borderId="9" xfId="1" applyNumberFormat="1" applyFont="1" applyFill="1" applyBorder="1" applyAlignment="1">
      <alignment horizontal="right" vertical="center"/>
    </xf>
    <xf numFmtId="0" fontId="29" fillId="3" borderId="7" xfId="0" applyFont="1" applyFill="1" applyBorder="1" applyAlignment="1">
      <alignment horizontal="center" vertical="center"/>
    </xf>
    <xf numFmtId="0" fontId="29" fillId="3" borderId="4" xfId="0" applyFont="1" applyFill="1" applyBorder="1" applyAlignment="1">
      <alignment horizontal="center" vertical="center"/>
    </xf>
    <xf numFmtId="0" fontId="29" fillId="3" borderId="3" xfId="0" applyFont="1" applyFill="1" applyBorder="1" applyAlignment="1">
      <alignment horizontal="center" vertical="center" wrapText="1"/>
    </xf>
    <xf numFmtId="43" fontId="29" fillId="3" borderId="3" xfId="1" applyFont="1" applyFill="1" applyBorder="1" applyAlignment="1">
      <alignment horizontal="center" vertical="center" wrapText="1"/>
    </xf>
    <xf numFmtId="43" fontId="29" fillId="3" borderId="3" xfId="1" applyFont="1" applyFill="1" applyBorder="1" applyAlignment="1">
      <alignment horizontal="center" vertical="center"/>
    </xf>
    <xf numFmtId="164" fontId="26" fillId="7" borderId="3" xfId="1" applyNumberFormat="1" applyFont="1" applyFill="1" applyBorder="1" applyAlignment="1">
      <alignment horizontal="right" vertical="center"/>
    </xf>
    <xf numFmtId="43" fontId="26" fillId="7" borderId="3" xfId="1" applyFont="1" applyFill="1" applyBorder="1" applyAlignment="1">
      <alignment horizontal="left" vertical="center" wrapText="1"/>
    </xf>
    <xf numFmtId="43" fontId="26" fillId="7" borderId="3" xfId="1" applyFont="1" applyFill="1" applyBorder="1" applyAlignment="1">
      <alignment horizontal="left" vertical="center"/>
    </xf>
  </cellXfs>
  <cellStyles count="6">
    <cellStyle name="Comma" xfId="1" builtinId="3"/>
    <cellStyle name="Currency" xfId="2" builtinId="4"/>
    <cellStyle name="Normal" xfId="0" builtinId="0"/>
    <cellStyle name="Normal 2" xfId="3"/>
    <cellStyle name="Normal 3" xfId="4"/>
    <cellStyle name="Percent" xfId="5" builtinId="5"/>
  </cellStyles>
  <dxfs count="0"/>
  <tableStyles count="0" defaultTableStyle="TableStyleMedium2" defaultPivotStyle="PivotStyleLight16"/>
  <colors>
    <mruColors>
      <color rgb="FFFF00FF"/>
      <color rgb="FFD6009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7</xdr:col>
      <xdr:colOff>45720</xdr:colOff>
      <xdr:row>56</xdr:row>
      <xdr:rowOff>30480</xdr:rowOff>
    </xdr:from>
    <xdr:to>
      <xdr:col>7</xdr:col>
      <xdr:colOff>487680</xdr:colOff>
      <xdr:row>57</xdr:row>
      <xdr:rowOff>30480</xdr:rowOff>
    </xdr:to>
    <xdr:sp macro="" textlink="">
      <xdr:nvSpPr>
        <xdr:cNvPr id="2" name="Arrow: Left 1">
          <a:extLst>
            <a:ext uri="{FF2B5EF4-FFF2-40B4-BE49-F238E27FC236}">
              <a16:creationId xmlns:a16="http://schemas.microsoft.com/office/drawing/2014/main" xmlns="" id="{F6486E7D-1A94-4E5D-9EA7-7AB3A302A8B4}"/>
            </a:ext>
          </a:extLst>
        </xdr:cNvPr>
        <xdr:cNvSpPr/>
      </xdr:nvSpPr>
      <xdr:spPr>
        <a:xfrm>
          <a:off x="9161145" y="6469380"/>
          <a:ext cx="441960" cy="219075"/>
        </a:xfrm>
        <a:prstGeom prst="lef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7</xdr:col>
      <xdr:colOff>45720</xdr:colOff>
      <xdr:row>56</xdr:row>
      <xdr:rowOff>30480</xdr:rowOff>
    </xdr:from>
    <xdr:to>
      <xdr:col>7</xdr:col>
      <xdr:colOff>487680</xdr:colOff>
      <xdr:row>57</xdr:row>
      <xdr:rowOff>30480</xdr:rowOff>
    </xdr:to>
    <xdr:sp macro="" textlink="">
      <xdr:nvSpPr>
        <xdr:cNvPr id="3" name="Arrow: Left 1">
          <a:extLst>
            <a:ext uri="{FF2B5EF4-FFF2-40B4-BE49-F238E27FC236}">
              <a16:creationId xmlns:a16="http://schemas.microsoft.com/office/drawing/2014/main" xmlns="" id="{F6486E7D-1A94-4E5D-9EA7-7AB3A302A8B4}"/>
            </a:ext>
          </a:extLst>
        </xdr:cNvPr>
        <xdr:cNvSpPr/>
      </xdr:nvSpPr>
      <xdr:spPr>
        <a:xfrm>
          <a:off x="9161145" y="6469380"/>
          <a:ext cx="441960" cy="219075"/>
        </a:xfrm>
        <a:prstGeom prst="lef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9</xdr:col>
      <xdr:colOff>0</xdr:colOff>
      <xdr:row>10</xdr:row>
      <xdr:rowOff>0</xdr:rowOff>
    </xdr:from>
    <xdr:to>
      <xdr:col>9</xdr:col>
      <xdr:colOff>304800</xdr:colOff>
      <xdr:row>11</xdr:row>
      <xdr:rowOff>114300</xdr:rowOff>
    </xdr:to>
    <xdr:sp macro="" textlink="">
      <xdr:nvSpPr>
        <xdr:cNvPr id="2049" name="AutoShape 1" descr="C:\Users\user\AppData\Local\Temp\Rar$DIa4448.28542\CamScanner 07-02-2024 09.06_1.jpg"/>
        <xdr:cNvSpPr>
          <a:spLocks noChangeAspect="1" noChangeArrowheads="1"/>
        </xdr:cNvSpPr>
      </xdr:nvSpPr>
      <xdr:spPr bwMode="auto">
        <a:xfrm>
          <a:off x="5486400" y="1905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9</xdr:col>
      <xdr:colOff>0</xdr:colOff>
      <xdr:row>4</xdr:row>
      <xdr:rowOff>0</xdr:rowOff>
    </xdr:from>
    <xdr:to>
      <xdr:col>9</xdr:col>
      <xdr:colOff>304800</xdr:colOff>
      <xdr:row>5</xdr:row>
      <xdr:rowOff>114300</xdr:rowOff>
    </xdr:to>
    <xdr:sp macro="" textlink="">
      <xdr:nvSpPr>
        <xdr:cNvPr id="2050" name="AutoShape 2" descr="C:\Users\user\AppData\Local\Temp\Rar$DIa4448.28542\CamScanner 07-02-2024 09.06_1.jpg"/>
        <xdr:cNvSpPr>
          <a:spLocks noChangeAspect="1" noChangeArrowheads="1"/>
        </xdr:cNvSpPr>
      </xdr:nvSpPr>
      <xdr:spPr bwMode="auto">
        <a:xfrm>
          <a:off x="5486400" y="762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9</xdr:col>
      <xdr:colOff>0</xdr:colOff>
      <xdr:row>10</xdr:row>
      <xdr:rowOff>0</xdr:rowOff>
    </xdr:from>
    <xdr:to>
      <xdr:col>9</xdr:col>
      <xdr:colOff>304800</xdr:colOff>
      <xdr:row>11</xdr:row>
      <xdr:rowOff>114300</xdr:rowOff>
    </xdr:to>
    <xdr:sp macro="" textlink="">
      <xdr:nvSpPr>
        <xdr:cNvPr id="2051" name="AutoShape 3" descr="C:\Users\user\AppData\Local\Temp\Rar$DIa4448.28542\CamScanner 07-02-2024 09.06_1.jpg"/>
        <xdr:cNvSpPr>
          <a:spLocks noChangeAspect="1" noChangeArrowheads="1"/>
        </xdr:cNvSpPr>
      </xdr:nvSpPr>
      <xdr:spPr bwMode="auto">
        <a:xfrm>
          <a:off x="5486400" y="1905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666750</xdr:colOff>
      <xdr:row>6</xdr:row>
      <xdr:rowOff>44199</xdr:rowOff>
    </xdr:from>
    <xdr:to>
      <xdr:col>18</xdr:col>
      <xdr:colOff>9059</xdr:colOff>
      <xdr:row>44</xdr:row>
      <xdr:rowOff>161878</xdr:rowOff>
    </xdr:to>
    <xdr:pic>
      <xdr:nvPicPr>
        <xdr:cNvPr id="3" name="Picture 2"/>
        <xdr:cNvPicPr>
          <a:picLocks noChangeAspect="1"/>
        </xdr:cNvPicPr>
      </xdr:nvPicPr>
      <xdr:blipFill>
        <a:blip xmlns:r="http://schemas.openxmlformats.org/officeDocument/2006/relationships" r:embed="rId1"/>
        <a:stretch>
          <a:fillRect/>
        </a:stretch>
      </xdr:blipFill>
      <xdr:spPr>
        <a:xfrm>
          <a:off x="1280583" y="1187199"/>
          <a:ext cx="10169059" cy="7356679"/>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00"/>
  </sheetPr>
  <dimension ref="A1:AU167"/>
  <sheetViews>
    <sheetView topLeftCell="A31" workbookViewId="0">
      <selection activeCell="E78" sqref="E78"/>
    </sheetView>
  </sheetViews>
  <sheetFormatPr defaultColWidth="9.140625" defaultRowHeight="14.25" x14ac:dyDescent="0.2"/>
  <cols>
    <col min="1" max="1" width="52.28515625" style="37" customWidth="1"/>
    <col min="2" max="2" width="10.85546875" style="38" customWidth="1"/>
    <col min="3" max="3" width="16.5703125" style="22" customWidth="1"/>
    <col min="4" max="4" width="10" style="38" customWidth="1"/>
    <col min="5" max="5" width="16.140625" style="22" customWidth="1"/>
    <col min="6" max="6" width="12.42578125" style="22" customWidth="1"/>
    <col min="7" max="7" width="19.140625" style="22" customWidth="1"/>
    <col min="8" max="8" width="36.85546875" style="12" customWidth="1"/>
    <col min="9" max="9" width="12.140625" style="12" bestFit="1" customWidth="1"/>
    <col min="10" max="16384" width="9.140625" style="12"/>
  </cols>
  <sheetData>
    <row r="1" spans="1:47" ht="15.75" x14ac:dyDescent="0.25">
      <c r="A1" s="8" t="s">
        <v>175</v>
      </c>
      <c r="B1" s="7"/>
      <c r="C1" s="4"/>
      <c r="D1" s="7"/>
      <c r="E1" s="4"/>
      <c r="F1" s="9"/>
      <c r="G1" s="4"/>
      <c r="H1" s="10"/>
      <c r="I1" s="11"/>
      <c r="J1" s="11"/>
      <c r="K1" s="11"/>
      <c r="L1" s="11"/>
      <c r="M1" s="11"/>
      <c r="N1" s="11"/>
      <c r="O1" s="11"/>
      <c r="P1" s="11"/>
      <c r="Q1" s="11"/>
      <c r="R1" s="11"/>
      <c r="S1" s="11"/>
      <c r="T1" s="11"/>
      <c r="U1" s="11"/>
      <c r="V1" s="11"/>
      <c r="W1" s="11"/>
      <c r="X1" s="11"/>
      <c r="Y1" s="11"/>
      <c r="Z1" s="11"/>
      <c r="AA1" s="11"/>
      <c r="AB1" s="11"/>
      <c r="AC1" s="11"/>
      <c r="AD1" s="11"/>
      <c r="AE1" s="11"/>
      <c r="AF1" s="11"/>
      <c r="AG1" s="11"/>
      <c r="AH1" s="11"/>
      <c r="AI1" s="11"/>
      <c r="AJ1" s="11"/>
      <c r="AK1" s="11"/>
      <c r="AL1" s="11"/>
      <c r="AM1" s="11"/>
      <c r="AN1" s="11"/>
      <c r="AO1" s="11"/>
      <c r="AP1" s="11"/>
      <c r="AQ1" s="11"/>
      <c r="AR1" s="11"/>
      <c r="AS1" s="11"/>
      <c r="AT1" s="11"/>
      <c r="AU1" s="11"/>
    </row>
    <row r="2" spans="1:47" ht="23.25" customHeight="1" x14ac:dyDescent="0.25">
      <c r="A2" s="13" t="s">
        <v>143</v>
      </c>
      <c r="B2" s="14"/>
      <c r="C2" s="15"/>
      <c r="D2" s="14"/>
      <c r="E2" s="16" t="s">
        <v>144</v>
      </c>
      <c r="F2" s="15"/>
      <c r="G2" s="15">
        <v>3225</v>
      </c>
      <c r="H2" s="11"/>
      <c r="I2" s="11"/>
      <c r="J2" s="11"/>
      <c r="K2" s="11"/>
      <c r="L2" s="11"/>
      <c r="M2" s="11"/>
      <c r="N2" s="11"/>
      <c r="O2" s="11"/>
      <c r="P2" s="11"/>
      <c r="Q2" s="11"/>
      <c r="R2" s="11"/>
      <c r="S2" s="11"/>
      <c r="T2" s="11"/>
      <c r="U2" s="11"/>
      <c r="V2" s="11"/>
      <c r="W2" s="11"/>
      <c r="X2" s="11"/>
      <c r="Y2" s="11"/>
      <c r="Z2" s="11"/>
      <c r="AA2" s="11"/>
      <c r="AB2" s="11"/>
      <c r="AC2" s="11"/>
      <c r="AD2" s="11"/>
      <c r="AE2" s="11"/>
      <c r="AF2" s="11"/>
      <c r="AG2" s="11"/>
      <c r="AH2" s="11"/>
      <c r="AI2" s="11"/>
      <c r="AJ2" s="11"/>
      <c r="AK2" s="11"/>
      <c r="AL2" s="11"/>
      <c r="AM2" s="11"/>
      <c r="AN2" s="11"/>
      <c r="AO2" s="11"/>
      <c r="AP2" s="11"/>
      <c r="AQ2" s="11"/>
      <c r="AR2" s="11"/>
      <c r="AS2" s="11"/>
      <c r="AT2" s="11"/>
    </row>
    <row r="3" spans="1:47" ht="31.5" x14ac:dyDescent="0.2">
      <c r="A3" s="13" t="s">
        <v>0</v>
      </c>
      <c r="B3" s="17" t="s">
        <v>59</v>
      </c>
      <c r="C3" s="1" t="s">
        <v>1</v>
      </c>
      <c r="D3" s="17" t="s">
        <v>145</v>
      </c>
      <c r="E3" s="1" t="s">
        <v>146</v>
      </c>
      <c r="F3" s="1" t="s">
        <v>147</v>
      </c>
      <c r="G3" s="1" t="s">
        <v>148</v>
      </c>
      <c r="H3" s="11"/>
      <c r="I3" s="11"/>
      <c r="J3" s="11"/>
      <c r="K3" s="11"/>
      <c r="L3" s="11"/>
      <c r="M3" s="11"/>
      <c r="N3" s="11"/>
      <c r="O3" s="11"/>
      <c r="P3" s="11"/>
      <c r="Q3" s="11"/>
      <c r="R3" s="11"/>
      <c r="S3" s="11"/>
      <c r="T3" s="11"/>
      <c r="U3" s="11"/>
      <c r="V3" s="11"/>
      <c r="W3" s="11"/>
      <c r="X3" s="11"/>
      <c r="Y3" s="11"/>
      <c r="Z3" s="11"/>
      <c r="AA3" s="11"/>
      <c r="AB3" s="11"/>
      <c r="AC3" s="11"/>
      <c r="AD3" s="11"/>
      <c r="AE3" s="11"/>
      <c r="AF3" s="11"/>
      <c r="AG3" s="11"/>
      <c r="AH3" s="11"/>
      <c r="AI3" s="11"/>
      <c r="AJ3" s="11"/>
      <c r="AK3" s="11"/>
      <c r="AL3" s="11"/>
      <c r="AM3" s="11"/>
      <c r="AN3" s="11"/>
      <c r="AO3" s="11"/>
      <c r="AP3" s="11"/>
      <c r="AQ3" s="11"/>
      <c r="AR3" s="11"/>
      <c r="AS3" s="11"/>
      <c r="AT3" s="11"/>
    </row>
    <row r="4" spans="1:47" ht="22.5" customHeight="1" x14ac:dyDescent="0.25">
      <c r="A4" s="13" t="s">
        <v>54</v>
      </c>
      <c r="B4" s="18"/>
      <c r="C4" s="1"/>
      <c r="D4" s="17"/>
      <c r="E4" s="1"/>
      <c r="F4" s="19"/>
      <c r="G4" s="20"/>
      <c r="H4" s="11"/>
      <c r="I4" s="11"/>
      <c r="J4" s="11"/>
      <c r="K4" s="11"/>
      <c r="L4" s="11"/>
      <c r="M4" s="11"/>
      <c r="N4" s="11"/>
      <c r="O4" s="11"/>
      <c r="P4" s="11"/>
      <c r="Q4" s="11"/>
      <c r="R4" s="11"/>
      <c r="S4" s="11"/>
      <c r="T4" s="11"/>
      <c r="U4" s="11"/>
      <c r="V4" s="11"/>
      <c r="W4" s="11"/>
      <c r="X4" s="11"/>
      <c r="Y4" s="11"/>
      <c r="Z4" s="11"/>
      <c r="AA4" s="11"/>
      <c r="AB4" s="11"/>
      <c r="AC4" s="11"/>
      <c r="AD4" s="11"/>
      <c r="AE4" s="11"/>
      <c r="AF4" s="11"/>
      <c r="AG4" s="11"/>
      <c r="AH4" s="11"/>
      <c r="AI4" s="11"/>
      <c r="AJ4" s="11"/>
      <c r="AK4" s="11"/>
      <c r="AL4" s="11"/>
      <c r="AM4" s="11"/>
      <c r="AN4" s="11"/>
      <c r="AO4" s="11"/>
      <c r="AP4" s="11"/>
      <c r="AQ4" s="11"/>
      <c r="AR4" s="11"/>
      <c r="AS4" s="11"/>
      <c r="AT4" s="11"/>
    </row>
    <row r="5" spans="1:47" ht="17.25" customHeight="1" x14ac:dyDescent="0.25">
      <c r="A5" s="21" t="s">
        <v>125</v>
      </c>
      <c r="B5" s="18"/>
      <c r="C5" s="2"/>
      <c r="D5" s="17"/>
      <c r="E5" s="2">
        <v>150000</v>
      </c>
      <c r="F5" s="19">
        <f t="shared" ref="F5:G20" si="0">D5-B5</f>
        <v>0</v>
      </c>
      <c r="G5" s="20">
        <f>E5-C5</f>
        <v>150000</v>
      </c>
      <c r="H5" s="11"/>
      <c r="I5" s="11"/>
      <c r="J5" s="11"/>
      <c r="K5" s="11"/>
      <c r="L5" s="11"/>
      <c r="M5" s="11"/>
      <c r="N5" s="11"/>
      <c r="O5" s="11"/>
      <c r="P5" s="11"/>
      <c r="Q5" s="11"/>
      <c r="R5" s="11"/>
      <c r="S5" s="11"/>
      <c r="T5" s="11"/>
      <c r="U5" s="11"/>
      <c r="V5" s="11"/>
      <c r="W5" s="11"/>
      <c r="X5" s="11"/>
      <c r="Y5" s="11"/>
      <c r="Z5" s="11"/>
      <c r="AA5" s="11"/>
      <c r="AB5" s="11"/>
      <c r="AC5" s="11"/>
      <c r="AD5" s="11"/>
      <c r="AE5" s="11"/>
      <c r="AF5" s="11"/>
      <c r="AG5" s="11"/>
      <c r="AH5" s="11"/>
      <c r="AI5" s="11"/>
      <c r="AJ5" s="11"/>
      <c r="AK5" s="11"/>
      <c r="AL5" s="11"/>
      <c r="AM5" s="11"/>
      <c r="AN5" s="11"/>
      <c r="AO5" s="11"/>
      <c r="AP5" s="11"/>
      <c r="AQ5" s="11"/>
      <c r="AR5" s="11"/>
      <c r="AS5" s="11"/>
      <c r="AT5" s="11"/>
    </row>
    <row r="6" spans="1:47" ht="17.25" customHeight="1" x14ac:dyDescent="0.25">
      <c r="A6" s="21" t="s">
        <v>2</v>
      </c>
      <c r="B6" s="3"/>
      <c r="C6" s="2"/>
      <c r="D6" s="3"/>
      <c r="E6" s="2"/>
      <c r="F6" s="19">
        <f t="shared" si="0"/>
        <v>0</v>
      </c>
      <c r="G6" s="20">
        <f t="shared" si="0"/>
        <v>0</v>
      </c>
      <c r="H6" s="11"/>
      <c r="I6" s="11"/>
      <c r="J6" s="11"/>
      <c r="K6" s="11"/>
      <c r="L6" s="11"/>
      <c r="M6" s="11"/>
      <c r="N6" s="11"/>
      <c r="O6" s="11"/>
      <c r="P6" s="11"/>
      <c r="Q6" s="11"/>
      <c r="R6" s="11"/>
      <c r="S6" s="11"/>
      <c r="T6" s="11"/>
      <c r="U6" s="11"/>
      <c r="V6" s="11"/>
      <c r="W6" s="11"/>
      <c r="X6" s="11"/>
      <c r="Y6" s="11"/>
      <c r="Z6" s="11"/>
      <c r="AA6" s="11"/>
      <c r="AB6" s="11"/>
      <c r="AC6" s="11"/>
      <c r="AD6" s="11"/>
      <c r="AE6" s="11"/>
      <c r="AF6" s="11"/>
      <c r="AG6" s="11"/>
      <c r="AH6" s="11"/>
      <c r="AI6" s="11"/>
      <c r="AJ6" s="11"/>
      <c r="AK6" s="11"/>
      <c r="AL6" s="11"/>
      <c r="AM6" s="11"/>
      <c r="AN6" s="11"/>
      <c r="AO6" s="11"/>
      <c r="AP6" s="11"/>
      <c r="AQ6" s="11"/>
      <c r="AR6" s="11"/>
      <c r="AS6" s="11"/>
      <c r="AT6" s="11"/>
    </row>
    <row r="7" spans="1:47" ht="17.25" customHeight="1" x14ac:dyDescent="0.25">
      <c r="A7" s="21" t="s">
        <v>3</v>
      </c>
      <c r="B7" s="3"/>
      <c r="C7" s="2"/>
      <c r="D7" s="3"/>
      <c r="E7" s="2"/>
      <c r="F7" s="19">
        <f t="shared" si="0"/>
        <v>0</v>
      </c>
      <c r="G7" s="20">
        <f t="shared" si="0"/>
        <v>0</v>
      </c>
      <c r="H7" s="11"/>
      <c r="I7" s="11"/>
      <c r="J7" s="11"/>
      <c r="K7" s="11"/>
      <c r="L7" s="11"/>
      <c r="M7" s="11"/>
      <c r="N7" s="11"/>
      <c r="O7" s="11"/>
      <c r="P7" s="11"/>
      <c r="Q7" s="11"/>
      <c r="R7" s="11"/>
      <c r="S7" s="11"/>
      <c r="T7" s="11"/>
      <c r="U7" s="11"/>
      <c r="V7" s="11"/>
      <c r="W7" s="11"/>
      <c r="X7" s="11"/>
      <c r="Y7" s="11"/>
      <c r="Z7" s="11"/>
      <c r="AA7" s="11"/>
      <c r="AB7" s="11"/>
      <c r="AC7" s="11"/>
      <c r="AD7" s="11"/>
      <c r="AE7" s="11"/>
      <c r="AF7" s="11"/>
      <c r="AG7" s="11"/>
      <c r="AH7" s="11"/>
      <c r="AI7" s="11"/>
      <c r="AJ7" s="11"/>
      <c r="AK7" s="11"/>
      <c r="AL7" s="11"/>
      <c r="AM7" s="11"/>
      <c r="AN7" s="11"/>
      <c r="AO7" s="11"/>
      <c r="AP7" s="11"/>
      <c r="AQ7" s="11"/>
      <c r="AR7" s="11"/>
      <c r="AS7" s="11"/>
      <c r="AT7" s="11"/>
    </row>
    <row r="8" spans="1:47" ht="17.25" customHeight="1" x14ac:dyDescent="0.25">
      <c r="A8" s="21" t="s">
        <v>4</v>
      </c>
      <c r="B8" s="3"/>
      <c r="C8" s="2"/>
      <c r="D8" s="3"/>
      <c r="E8" s="2"/>
      <c r="F8" s="19">
        <f t="shared" si="0"/>
        <v>0</v>
      </c>
      <c r="G8" s="20">
        <f t="shared" si="0"/>
        <v>0</v>
      </c>
      <c r="H8" s="11"/>
      <c r="I8" s="11"/>
      <c r="J8" s="11"/>
      <c r="K8" s="11"/>
      <c r="L8" s="11"/>
      <c r="M8" s="11"/>
      <c r="N8" s="11"/>
      <c r="O8" s="11"/>
      <c r="P8" s="11"/>
      <c r="Q8" s="11"/>
      <c r="R8" s="11"/>
      <c r="S8" s="11"/>
      <c r="T8" s="11"/>
      <c r="U8" s="11"/>
      <c r="V8" s="11"/>
      <c r="W8" s="11"/>
      <c r="X8" s="11"/>
      <c r="Y8" s="11"/>
      <c r="Z8" s="11"/>
      <c r="AA8" s="11"/>
      <c r="AB8" s="11"/>
      <c r="AC8" s="11"/>
      <c r="AD8" s="11"/>
      <c r="AE8" s="11"/>
      <c r="AF8" s="11"/>
      <c r="AG8" s="11"/>
      <c r="AH8" s="11"/>
      <c r="AI8" s="11"/>
      <c r="AJ8" s="11"/>
      <c r="AK8" s="11"/>
      <c r="AL8" s="11"/>
      <c r="AM8" s="11"/>
      <c r="AN8" s="11"/>
      <c r="AO8" s="11"/>
      <c r="AP8" s="11"/>
      <c r="AQ8" s="11"/>
      <c r="AR8" s="11"/>
      <c r="AS8" s="11"/>
      <c r="AT8" s="11"/>
    </row>
    <row r="9" spans="1:47" ht="17.25" customHeight="1" x14ac:dyDescent="0.25">
      <c r="A9" s="21" t="s">
        <v>5</v>
      </c>
      <c r="B9" s="3"/>
      <c r="C9" s="2">
        <v>250000</v>
      </c>
      <c r="D9" s="3"/>
      <c r="E9" s="2">
        <v>260000</v>
      </c>
      <c r="F9" s="19">
        <f t="shared" si="0"/>
        <v>0</v>
      </c>
      <c r="G9" s="20">
        <f t="shared" si="0"/>
        <v>10000</v>
      </c>
      <c r="H9" s="11"/>
      <c r="I9" s="11"/>
      <c r="J9" s="11"/>
      <c r="K9" s="11"/>
      <c r="L9" s="11"/>
      <c r="M9" s="11"/>
      <c r="N9" s="11"/>
      <c r="O9" s="11"/>
      <c r="P9" s="11"/>
      <c r="Q9" s="11"/>
      <c r="R9" s="11"/>
      <c r="S9" s="11"/>
      <c r="T9" s="11"/>
      <c r="U9" s="11"/>
      <c r="V9" s="11"/>
      <c r="W9" s="11"/>
      <c r="X9" s="11"/>
      <c r="Y9" s="11"/>
      <c r="Z9" s="11"/>
      <c r="AA9" s="11"/>
      <c r="AB9" s="11"/>
      <c r="AC9" s="11"/>
      <c r="AD9" s="11"/>
      <c r="AE9" s="11"/>
      <c r="AF9" s="11"/>
      <c r="AG9" s="11"/>
      <c r="AH9" s="11"/>
      <c r="AI9" s="11"/>
      <c r="AJ9" s="11"/>
      <c r="AK9" s="11"/>
      <c r="AL9" s="11"/>
      <c r="AM9" s="11"/>
      <c r="AN9" s="11"/>
      <c r="AO9" s="11"/>
      <c r="AP9" s="11"/>
      <c r="AQ9" s="11"/>
      <c r="AR9" s="11"/>
      <c r="AS9" s="11"/>
      <c r="AT9" s="11"/>
    </row>
    <row r="10" spans="1:47" ht="17.25" customHeight="1" x14ac:dyDescent="0.25">
      <c r="A10" s="21" t="s">
        <v>6</v>
      </c>
      <c r="B10" s="3"/>
      <c r="C10" s="2">
        <v>100000</v>
      </c>
      <c r="D10" s="3"/>
      <c r="E10" s="2">
        <f>55000+70000+195000</f>
        <v>320000</v>
      </c>
      <c r="F10" s="19">
        <f t="shared" si="0"/>
        <v>0</v>
      </c>
      <c r="G10" s="20">
        <f t="shared" si="0"/>
        <v>220000</v>
      </c>
      <c r="H10" s="11"/>
      <c r="I10" s="11"/>
      <c r="J10" s="11"/>
      <c r="K10" s="11"/>
      <c r="L10" s="11"/>
      <c r="M10" s="11"/>
      <c r="N10" s="11"/>
      <c r="O10" s="11"/>
      <c r="P10" s="11"/>
      <c r="Q10" s="11"/>
      <c r="R10" s="11"/>
      <c r="S10" s="11"/>
      <c r="T10" s="11"/>
      <c r="U10" s="11"/>
      <c r="V10" s="11"/>
      <c r="W10" s="11"/>
      <c r="X10" s="11"/>
      <c r="Y10" s="11"/>
      <c r="Z10" s="11"/>
      <c r="AA10" s="11"/>
      <c r="AB10" s="11"/>
      <c r="AC10" s="11"/>
      <c r="AD10" s="11"/>
      <c r="AE10" s="11"/>
      <c r="AF10" s="11"/>
      <c r="AG10" s="11"/>
      <c r="AH10" s="11"/>
      <c r="AI10" s="11"/>
      <c r="AJ10" s="11"/>
      <c r="AK10" s="11"/>
      <c r="AL10" s="11"/>
      <c r="AM10" s="11"/>
      <c r="AN10" s="11"/>
      <c r="AO10" s="11"/>
      <c r="AP10" s="11"/>
      <c r="AQ10" s="11"/>
      <c r="AR10" s="11"/>
      <c r="AS10" s="11"/>
      <c r="AT10" s="11"/>
    </row>
    <row r="11" spans="1:47" ht="17.25" customHeight="1" x14ac:dyDescent="0.25">
      <c r="A11" s="21" t="s">
        <v>7</v>
      </c>
      <c r="B11" s="3"/>
      <c r="C11" s="2"/>
      <c r="D11" s="3"/>
      <c r="E11" s="2"/>
      <c r="F11" s="19">
        <f t="shared" si="0"/>
        <v>0</v>
      </c>
      <c r="G11" s="20">
        <f t="shared" si="0"/>
        <v>0</v>
      </c>
      <c r="H11" s="11"/>
      <c r="I11" s="11"/>
      <c r="J11" s="11"/>
      <c r="K11" s="11"/>
      <c r="L11" s="11"/>
      <c r="M11" s="11"/>
      <c r="N11" s="11"/>
      <c r="O11" s="11"/>
      <c r="P11" s="11"/>
      <c r="Q11" s="11"/>
      <c r="R11" s="11"/>
      <c r="S11" s="11"/>
      <c r="T11" s="11"/>
      <c r="U11" s="11"/>
      <c r="V11" s="11"/>
      <c r="W11" s="11"/>
      <c r="X11" s="11"/>
      <c r="Y11" s="11"/>
      <c r="Z11" s="11"/>
      <c r="AA11" s="11"/>
      <c r="AB11" s="11"/>
      <c r="AC11" s="11"/>
      <c r="AD11" s="11"/>
      <c r="AE11" s="11"/>
      <c r="AF11" s="11"/>
      <c r="AG11" s="11"/>
      <c r="AH11" s="11"/>
      <c r="AI11" s="11"/>
      <c r="AJ11" s="11"/>
      <c r="AK11" s="11"/>
      <c r="AL11" s="11"/>
      <c r="AM11" s="11"/>
      <c r="AN11" s="11"/>
      <c r="AO11" s="11"/>
      <c r="AP11" s="11"/>
      <c r="AQ11" s="11"/>
      <c r="AR11" s="11"/>
      <c r="AS11" s="11"/>
      <c r="AT11" s="11"/>
    </row>
    <row r="12" spans="1:47" ht="17.25" customHeight="1" x14ac:dyDescent="0.25">
      <c r="A12" s="21" t="s">
        <v>8</v>
      </c>
      <c r="B12" s="3"/>
      <c r="C12" s="2">
        <v>50000</v>
      </c>
      <c r="D12" s="3"/>
      <c r="E12" s="2"/>
      <c r="F12" s="19">
        <f t="shared" si="0"/>
        <v>0</v>
      </c>
      <c r="G12" s="20">
        <f t="shared" si="0"/>
        <v>-50000</v>
      </c>
      <c r="H12" s="11"/>
      <c r="I12" s="11"/>
      <c r="J12" s="11"/>
      <c r="K12" s="11"/>
      <c r="L12" s="11"/>
      <c r="M12" s="11"/>
      <c r="N12" s="11"/>
      <c r="O12" s="11"/>
      <c r="P12" s="11"/>
      <c r="Q12" s="11"/>
      <c r="R12" s="11"/>
      <c r="S12" s="11"/>
      <c r="T12" s="11"/>
      <c r="U12" s="11"/>
      <c r="V12" s="11"/>
      <c r="W12" s="11"/>
      <c r="X12" s="11"/>
      <c r="Y12" s="11"/>
      <c r="Z12" s="11"/>
      <c r="AA12" s="11"/>
      <c r="AB12" s="11"/>
      <c r="AC12" s="11"/>
      <c r="AD12" s="11"/>
      <c r="AE12" s="11"/>
      <c r="AF12" s="11"/>
      <c r="AG12" s="11"/>
      <c r="AH12" s="11"/>
      <c r="AI12" s="11"/>
      <c r="AJ12" s="11"/>
      <c r="AK12" s="11"/>
      <c r="AL12" s="11"/>
      <c r="AM12" s="11"/>
      <c r="AN12" s="11"/>
      <c r="AO12" s="11"/>
      <c r="AP12" s="11"/>
      <c r="AQ12" s="11"/>
      <c r="AR12" s="11"/>
      <c r="AS12" s="11"/>
      <c r="AT12" s="11"/>
    </row>
    <row r="13" spans="1:47" ht="17.25" customHeight="1" x14ac:dyDescent="0.25">
      <c r="A13" s="21" t="s">
        <v>9</v>
      </c>
      <c r="B13" s="3"/>
      <c r="C13" s="2">
        <v>3150000</v>
      </c>
      <c r="D13" s="3"/>
      <c r="E13" s="2">
        <f>110000+20000+50000+30000+30000+4000+20000+20000+340000+80000+100000+100000+500000+15000+36000+327000+130000+30000+140000+140000+190000+190000-100000+55000+30000</f>
        <v>2587000</v>
      </c>
      <c r="F13" s="19">
        <f t="shared" si="0"/>
        <v>0</v>
      </c>
      <c r="G13" s="20">
        <f t="shared" si="0"/>
        <v>-563000</v>
      </c>
      <c r="H13" s="11"/>
      <c r="I13" s="11"/>
      <c r="J13" s="11"/>
      <c r="K13" s="11"/>
      <c r="L13" s="11"/>
      <c r="M13" s="11"/>
      <c r="N13" s="11"/>
      <c r="O13" s="11"/>
      <c r="P13" s="11"/>
      <c r="Q13" s="11"/>
      <c r="R13" s="11"/>
      <c r="S13" s="11"/>
      <c r="T13" s="11"/>
      <c r="U13" s="11"/>
      <c r="V13" s="11"/>
      <c r="W13" s="11"/>
      <c r="X13" s="11"/>
      <c r="Y13" s="11"/>
      <c r="Z13" s="11"/>
      <c r="AA13" s="11"/>
      <c r="AB13" s="11"/>
      <c r="AC13" s="11"/>
      <c r="AD13" s="11"/>
      <c r="AE13" s="11"/>
      <c r="AF13" s="11"/>
      <c r="AG13" s="11"/>
      <c r="AH13" s="11"/>
      <c r="AI13" s="11"/>
      <c r="AJ13" s="11"/>
      <c r="AK13" s="11"/>
      <c r="AL13" s="11"/>
      <c r="AM13" s="11"/>
      <c r="AN13" s="11"/>
      <c r="AO13" s="11"/>
      <c r="AP13" s="11"/>
      <c r="AQ13" s="11"/>
      <c r="AR13" s="11"/>
      <c r="AS13" s="11"/>
      <c r="AT13" s="11"/>
    </row>
    <row r="14" spans="1:47" ht="17.25" customHeight="1" x14ac:dyDescent="0.25">
      <c r="A14" s="21" t="s">
        <v>10</v>
      </c>
      <c r="B14" s="3"/>
      <c r="C14" s="2"/>
      <c r="D14" s="3"/>
      <c r="E14" s="2"/>
      <c r="F14" s="19">
        <f t="shared" si="0"/>
        <v>0</v>
      </c>
      <c r="G14" s="20">
        <f t="shared" si="0"/>
        <v>0</v>
      </c>
      <c r="H14" s="11"/>
      <c r="I14" s="11"/>
      <c r="J14" s="11"/>
      <c r="K14" s="11"/>
      <c r="L14" s="11"/>
      <c r="M14" s="11"/>
      <c r="N14" s="11"/>
      <c r="O14" s="11"/>
      <c r="P14" s="11"/>
      <c r="Q14" s="11"/>
      <c r="R14" s="11"/>
      <c r="S14" s="11"/>
      <c r="T14" s="11"/>
      <c r="U14" s="11"/>
      <c r="V14" s="11"/>
      <c r="W14" s="11"/>
      <c r="X14" s="11"/>
      <c r="Y14" s="11"/>
      <c r="Z14" s="11"/>
      <c r="AA14" s="11"/>
      <c r="AB14" s="11"/>
      <c r="AC14" s="11"/>
      <c r="AD14" s="11"/>
      <c r="AE14" s="11"/>
      <c r="AF14" s="11"/>
      <c r="AG14" s="11"/>
      <c r="AH14" s="11"/>
      <c r="AI14" s="11"/>
      <c r="AJ14" s="11"/>
      <c r="AK14" s="11"/>
      <c r="AL14" s="11"/>
      <c r="AM14" s="11"/>
      <c r="AN14" s="11"/>
      <c r="AO14" s="11"/>
      <c r="AP14" s="11"/>
      <c r="AQ14" s="11"/>
      <c r="AR14" s="11"/>
      <c r="AS14" s="11"/>
      <c r="AT14" s="11"/>
    </row>
    <row r="15" spans="1:47" ht="17.25" customHeight="1" x14ac:dyDescent="0.25">
      <c r="A15" s="21" t="s">
        <v>11</v>
      </c>
      <c r="B15" s="3"/>
      <c r="C15" s="2">
        <v>266900</v>
      </c>
      <c r="D15" s="3"/>
      <c r="E15" s="2">
        <f>150000+36900+45000+15000</f>
        <v>246900</v>
      </c>
      <c r="F15" s="19">
        <f t="shared" si="0"/>
        <v>0</v>
      </c>
      <c r="G15" s="20">
        <f t="shared" si="0"/>
        <v>-20000</v>
      </c>
      <c r="H15" s="11"/>
      <c r="I15" s="11"/>
      <c r="J15" s="11"/>
      <c r="K15" s="11"/>
      <c r="L15" s="11"/>
      <c r="M15" s="11"/>
      <c r="N15" s="11"/>
      <c r="O15" s="11"/>
      <c r="P15" s="11"/>
      <c r="Q15" s="11"/>
      <c r="R15" s="11"/>
      <c r="S15" s="11"/>
      <c r="T15" s="11"/>
      <c r="U15" s="11"/>
      <c r="V15" s="11"/>
      <c r="W15" s="11"/>
      <c r="X15" s="11"/>
      <c r="Y15" s="11"/>
      <c r="Z15" s="11"/>
      <c r="AA15" s="11"/>
      <c r="AB15" s="11"/>
      <c r="AC15" s="11"/>
      <c r="AD15" s="11"/>
      <c r="AE15" s="11"/>
      <c r="AF15" s="11"/>
      <c r="AG15" s="11"/>
      <c r="AH15" s="11"/>
      <c r="AI15" s="11"/>
      <c r="AJ15" s="11"/>
      <c r="AK15" s="11"/>
      <c r="AL15" s="11"/>
      <c r="AM15" s="11"/>
      <c r="AN15" s="11"/>
      <c r="AO15" s="11"/>
      <c r="AP15" s="11"/>
      <c r="AQ15" s="11"/>
      <c r="AR15" s="11"/>
      <c r="AS15" s="11"/>
      <c r="AT15" s="11"/>
    </row>
    <row r="16" spans="1:47" ht="17.25" customHeight="1" x14ac:dyDescent="0.25">
      <c r="A16" s="21" t="s">
        <v>12</v>
      </c>
      <c r="B16" s="3"/>
      <c r="C16" s="2">
        <v>40000</v>
      </c>
      <c r="D16" s="3"/>
      <c r="E16" s="2">
        <f>10000+30000</f>
        <v>40000</v>
      </c>
      <c r="F16" s="19">
        <f t="shared" si="0"/>
        <v>0</v>
      </c>
      <c r="G16" s="20">
        <f t="shared" si="0"/>
        <v>0</v>
      </c>
      <c r="H16" s="11"/>
      <c r="I16" s="11"/>
      <c r="J16" s="11"/>
      <c r="K16" s="11"/>
      <c r="L16" s="11"/>
      <c r="M16" s="11"/>
      <c r="N16" s="11"/>
      <c r="O16" s="11"/>
      <c r="P16" s="11"/>
      <c r="Q16" s="11"/>
      <c r="R16" s="11"/>
      <c r="S16" s="11"/>
      <c r="T16" s="11"/>
      <c r="U16" s="11"/>
      <c r="V16" s="11"/>
      <c r="W16" s="11"/>
      <c r="X16" s="11"/>
      <c r="Y16" s="11"/>
      <c r="Z16" s="11"/>
      <c r="AA16" s="11"/>
      <c r="AB16" s="11"/>
      <c r="AC16" s="11"/>
      <c r="AD16" s="11"/>
      <c r="AE16" s="11"/>
      <c r="AF16" s="11"/>
      <c r="AG16" s="11"/>
      <c r="AH16" s="11"/>
      <c r="AI16" s="11"/>
      <c r="AJ16" s="11"/>
      <c r="AK16" s="11"/>
      <c r="AL16" s="11"/>
      <c r="AM16" s="11"/>
      <c r="AN16" s="11"/>
      <c r="AO16" s="11"/>
      <c r="AP16" s="11"/>
      <c r="AQ16" s="11"/>
      <c r="AR16" s="11"/>
      <c r="AS16" s="11"/>
      <c r="AT16" s="11"/>
    </row>
    <row r="17" spans="1:46" ht="15.75" x14ac:dyDescent="0.25">
      <c r="A17" s="21" t="s">
        <v>13</v>
      </c>
      <c r="B17" s="3"/>
      <c r="C17" s="2">
        <v>660000</v>
      </c>
      <c r="D17" s="3"/>
      <c r="E17" s="2">
        <f>4000+600000-105300+17000</f>
        <v>515700</v>
      </c>
      <c r="F17" s="19">
        <f t="shared" si="0"/>
        <v>0</v>
      </c>
      <c r="G17" s="20">
        <f t="shared" si="0"/>
        <v>-144300</v>
      </c>
      <c r="H17" s="11"/>
      <c r="I17" s="11"/>
      <c r="J17" s="11"/>
      <c r="K17" s="11"/>
      <c r="L17" s="11"/>
      <c r="M17" s="11"/>
      <c r="N17" s="11"/>
      <c r="O17" s="11"/>
      <c r="P17" s="11"/>
      <c r="Q17" s="11"/>
      <c r="R17" s="11"/>
      <c r="S17" s="11"/>
      <c r="T17" s="11"/>
      <c r="U17" s="11"/>
      <c r="V17" s="11"/>
      <c r="W17" s="11"/>
      <c r="X17" s="11"/>
      <c r="Y17" s="11"/>
      <c r="Z17" s="11"/>
      <c r="AA17" s="11"/>
      <c r="AB17" s="11"/>
      <c r="AC17" s="11"/>
      <c r="AD17" s="11"/>
      <c r="AE17" s="11"/>
      <c r="AF17" s="11"/>
      <c r="AG17" s="11"/>
      <c r="AH17" s="11"/>
      <c r="AI17" s="11"/>
      <c r="AJ17" s="11"/>
      <c r="AK17" s="11"/>
      <c r="AL17" s="11"/>
      <c r="AM17" s="11"/>
      <c r="AN17" s="11"/>
      <c r="AO17" s="11"/>
      <c r="AP17" s="11"/>
      <c r="AQ17" s="11"/>
      <c r="AR17" s="11"/>
      <c r="AS17" s="11"/>
      <c r="AT17" s="11"/>
    </row>
    <row r="18" spans="1:46" ht="15.75" x14ac:dyDescent="0.25">
      <c r="A18" s="21" t="s">
        <v>14</v>
      </c>
      <c r="B18" s="3"/>
      <c r="C18" s="2"/>
      <c r="D18" s="3"/>
      <c r="E18" s="2"/>
      <c r="F18" s="19">
        <f t="shared" si="0"/>
        <v>0</v>
      </c>
      <c r="G18" s="20">
        <f t="shared" si="0"/>
        <v>0</v>
      </c>
      <c r="H18" s="11"/>
      <c r="I18" s="11"/>
      <c r="J18" s="11"/>
      <c r="K18" s="11"/>
      <c r="L18" s="11"/>
      <c r="M18" s="11"/>
      <c r="N18" s="11"/>
      <c r="O18" s="11"/>
      <c r="P18" s="11"/>
      <c r="Q18" s="11"/>
      <c r="R18" s="11"/>
      <c r="S18" s="11"/>
      <c r="T18" s="11"/>
      <c r="U18" s="11"/>
      <c r="V18" s="11"/>
      <c r="W18" s="11"/>
      <c r="X18" s="11"/>
      <c r="Y18" s="11"/>
      <c r="Z18" s="11"/>
      <c r="AA18" s="11"/>
      <c r="AB18" s="11"/>
      <c r="AC18" s="11"/>
      <c r="AD18" s="11"/>
      <c r="AE18" s="11"/>
      <c r="AF18" s="11"/>
      <c r="AG18" s="11"/>
      <c r="AH18" s="11"/>
      <c r="AI18" s="11"/>
      <c r="AJ18" s="11"/>
      <c r="AK18" s="11"/>
      <c r="AL18" s="11"/>
      <c r="AM18" s="11"/>
      <c r="AN18" s="11"/>
      <c r="AO18" s="11"/>
      <c r="AP18" s="11"/>
      <c r="AQ18" s="11"/>
      <c r="AR18" s="11"/>
      <c r="AS18" s="11"/>
      <c r="AT18" s="11"/>
    </row>
    <row r="19" spans="1:46" ht="15.75" x14ac:dyDescent="0.25">
      <c r="A19" s="21" t="s">
        <v>15</v>
      </c>
      <c r="B19" s="3"/>
      <c r="C19" s="2"/>
      <c r="D19" s="3"/>
      <c r="E19" s="2"/>
      <c r="F19" s="19">
        <f t="shared" si="0"/>
        <v>0</v>
      </c>
      <c r="G19" s="20">
        <f t="shared" si="0"/>
        <v>0</v>
      </c>
      <c r="H19" s="11"/>
      <c r="I19" s="11"/>
      <c r="J19" s="11"/>
      <c r="K19" s="11"/>
      <c r="L19" s="11"/>
      <c r="M19" s="11"/>
      <c r="N19" s="11"/>
      <c r="O19" s="11"/>
      <c r="P19" s="11"/>
      <c r="Q19" s="11"/>
      <c r="R19" s="11"/>
      <c r="S19" s="11"/>
      <c r="T19" s="11"/>
      <c r="U19" s="11"/>
      <c r="V19" s="11"/>
      <c r="W19" s="11"/>
      <c r="X19" s="11"/>
      <c r="Y19" s="11"/>
      <c r="Z19" s="11"/>
      <c r="AA19" s="11"/>
      <c r="AB19" s="11"/>
      <c r="AC19" s="11"/>
      <c r="AD19" s="11"/>
      <c r="AE19" s="11"/>
      <c r="AF19" s="11"/>
      <c r="AG19" s="11"/>
      <c r="AH19" s="11"/>
      <c r="AI19" s="11"/>
      <c r="AJ19" s="11"/>
      <c r="AK19" s="11"/>
      <c r="AL19" s="11"/>
      <c r="AM19" s="11"/>
      <c r="AN19" s="11"/>
      <c r="AO19" s="11"/>
      <c r="AP19" s="11"/>
      <c r="AQ19" s="11"/>
      <c r="AR19" s="11"/>
      <c r="AS19" s="11"/>
      <c r="AT19" s="11"/>
    </row>
    <row r="20" spans="1:46" ht="15.75" x14ac:dyDescent="0.25">
      <c r="A20" s="21" t="s">
        <v>16</v>
      </c>
      <c r="B20" s="3"/>
      <c r="C20" s="2"/>
      <c r="D20" s="3"/>
      <c r="E20" s="2"/>
      <c r="F20" s="19">
        <f t="shared" si="0"/>
        <v>0</v>
      </c>
      <c r="G20" s="20">
        <f t="shared" si="0"/>
        <v>0</v>
      </c>
      <c r="H20" s="11"/>
      <c r="I20" s="11"/>
      <c r="J20" s="11"/>
      <c r="K20" s="11"/>
      <c r="L20" s="11"/>
      <c r="M20" s="11"/>
      <c r="N20" s="11"/>
      <c r="O20" s="11"/>
      <c r="P20" s="11"/>
      <c r="Q20" s="11"/>
      <c r="R20" s="11"/>
      <c r="S20" s="11"/>
      <c r="T20" s="11"/>
      <c r="U20" s="11"/>
      <c r="V20" s="11"/>
      <c r="W20" s="11"/>
      <c r="X20" s="11"/>
      <c r="Y20" s="11"/>
      <c r="Z20" s="11"/>
      <c r="AA20" s="11"/>
      <c r="AB20" s="11"/>
      <c r="AC20" s="11"/>
      <c r="AD20" s="11"/>
      <c r="AE20" s="11"/>
      <c r="AF20" s="11"/>
      <c r="AG20" s="11"/>
      <c r="AH20" s="11"/>
      <c r="AI20" s="11"/>
      <c r="AJ20" s="11"/>
      <c r="AK20" s="11"/>
      <c r="AL20" s="11"/>
      <c r="AM20" s="11"/>
      <c r="AN20" s="11"/>
      <c r="AO20" s="11"/>
      <c r="AP20" s="11"/>
      <c r="AQ20" s="11"/>
      <c r="AR20" s="11"/>
      <c r="AS20" s="11"/>
      <c r="AT20" s="11"/>
    </row>
    <row r="21" spans="1:46" ht="15.75" x14ac:dyDescent="0.25">
      <c r="A21" s="21" t="s">
        <v>17</v>
      </c>
      <c r="B21" s="3"/>
      <c r="C21" s="2"/>
      <c r="D21" s="3"/>
      <c r="E21" s="2"/>
      <c r="F21" s="19">
        <f t="shared" ref="F21:G54" si="1">D21-B21</f>
        <v>0</v>
      </c>
      <c r="G21" s="20">
        <f t="shared" si="1"/>
        <v>0</v>
      </c>
      <c r="H21" s="11"/>
      <c r="I21" s="11"/>
      <c r="J21" s="11"/>
      <c r="K21" s="11"/>
      <c r="L21" s="11"/>
      <c r="M21" s="11"/>
      <c r="N21" s="11"/>
      <c r="O21" s="11"/>
      <c r="P21" s="11"/>
      <c r="Q21" s="11"/>
      <c r="R21" s="11"/>
      <c r="S21" s="11"/>
      <c r="T21" s="11"/>
      <c r="U21" s="11"/>
      <c r="V21" s="11"/>
      <c r="W21" s="11"/>
      <c r="X21" s="11"/>
      <c r="Y21" s="11"/>
      <c r="Z21" s="11"/>
      <c r="AA21" s="11"/>
      <c r="AB21" s="11"/>
      <c r="AC21" s="11"/>
      <c r="AD21" s="11"/>
      <c r="AE21" s="11"/>
      <c r="AF21" s="11"/>
      <c r="AG21" s="11"/>
      <c r="AH21" s="11"/>
      <c r="AI21" s="11"/>
      <c r="AJ21" s="11"/>
      <c r="AK21" s="11"/>
      <c r="AL21" s="11"/>
      <c r="AM21" s="11"/>
      <c r="AN21" s="11"/>
      <c r="AO21" s="11"/>
      <c r="AP21" s="11"/>
      <c r="AQ21" s="11"/>
      <c r="AR21" s="11"/>
      <c r="AS21" s="11"/>
      <c r="AT21" s="11"/>
    </row>
    <row r="22" spans="1:46" ht="15.75" x14ac:dyDescent="0.25">
      <c r="A22" s="21" t="s">
        <v>18</v>
      </c>
      <c r="B22" s="3"/>
      <c r="C22" s="2"/>
      <c r="D22" s="3"/>
      <c r="E22" s="2"/>
      <c r="F22" s="19">
        <f t="shared" si="1"/>
        <v>0</v>
      </c>
      <c r="G22" s="20">
        <f t="shared" si="1"/>
        <v>0</v>
      </c>
      <c r="H22" s="11"/>
      <c r="I22" s="11"/>
      <c r="J22" s="11"/>
      <c r="K22" s="11"/>
      <c r="L22" s="11"/>
      <c r="M22" s="11"/>
      <c r="N22" s="11"/>
      <c r="O22" s="11"/>
      <c r="P22" s="11"/>
      <c r="Q22" s="11"/>
      <c r="R22" s="11"/>
      <c r="S22" s="11"/>
      <c r="T22" s="11"/>
      <c r="U22" s="11"/>
      <c r="V22" s="11"/>
      <c r="W22" s="11"/>
      <c r="X22" s="11"/>
      <c r="Y22" s="11"/>
      <c r="Z22" s="11"/>
      <c r="AA22" s="11"/>
      <c r="AB22" s="11"/>
      <c r="AC22" s="11"/>
      <c r="AD22" s="11"/>
      <c r="AE22" s="11"/>
      <c r="AF22" s="11"/>
      <c r="AG22" s="11"/>
      <c r="AH22" s="11"/>
      <c r="AI22" s="11"/>
      <c r="AJ22" s="11"/>
      <c r="AK22" s="11"/>
      <c r="AL22" s="11"/>
      <c r="AM22" s="11"/>
      <c r="AN22" s="11"/>
      <c r="AO22" s="11"/>
      <c r="AP22" s="11"/>
      <c r="AQ22" s="11"/>
      <c r="AR22" s="11"/>
      <c r="AS22" s="11"/>
      <c r="AT22" s="11"/>
    </row>
    <row r="23" spans="1:46" ht="15.75" x14ac:dyDescent="0.25">
      <c r="A23" s="21" t="s">
        <v>19</v>
      </c>
      <c r="B23" s="3"/>
      <c r="C23" s="2">
        <v>270000</v>
      </c>
      <c r="D23" s="3"/>
      <c r="E23" s="2">
        <f>14400+30600+55200+7200</f>
        <v>107400</v>
      </c>
      <c r="F23" s="19">
        <f t="shared" si="1"/>
        <v>0</v>
      </c>
      <c r="G23" s="20">
        <f t="shared" si="1"/>
        <v>-162600</v>
      </c>
      <c r="H23" s="11"/>
      <c r="I23" s="11"/>
      <c r="J23" s="11"/>
      <c r="K23" s="11"/>
      <c r="L23" s="11"/>
      <c r="M23" s="11"/>
      <c r="N23" s="11"/>
      <c r="O23" s="11"/>
      <c r="P23" s="11"/>
      <c r="Q23" s="11"/>
      <c r="R23" s="11"/>
      <c r="S23" s="11"/>
      <c r="T23" s="11"/>
      <c r="U23" s="11"/>
      <c r="V23" s="11"/>
      <c r="W23" s="11"/>
      <c r="X23" s="11"/>
      <c r="Y23" s="11"/>
      <c r="Z23" s="11"/>
      <c r="AA23" s="11"/>
      <c r="AB23" s="11"/>
      <c r="AC23" s="11"/>
      <c r="AD23" s="11"/>
      <c r="AE23" s="11"/>
      <c r="AF23" s="11"/>
      <c r="AG23" s="11"/>
      <c r="AH23" s="11"/>
      <c r="AI23" s="11"/>
      <c r="AJ23" s="11"/>
      <c r="AK23" s="11"/>
      <c r="AL23" s="11"/>
      <c r="AM23" s="11"/>
      <c r="AN23" s="11"/>
      <c r="AO23" s="11"/>
      <c r="AP23" s="11"/>
      <c r="AQ23" s="11"/>
      <c r="AR23" s="11"/>
      <c r="AS23" s="11"/>
      <c r="AT23" s="11"/>
    </row>
    <row r="24" spans="1:46" ht="15.75" x14ac:dyDescent="0.25">
      <c r="A24" s="21" t="s">
        <v>20</v>
      </c>
      <c r="B24" s="3"/>
      <c r="C24" s="2"/>
      <c r="D24" s="3"/>
      <c r="E24" s="2"/>
      <c r="F24" s="19">
        <f t="shared" si="1"/>
        <v>0</v>
      </c>
      <c r="G24" s="20">
        <f t="shared" si="1"/>
        <v>0</v>
      </c>
      <c r="H24" s="11"/>
      <c r="I24" s="11"/>
      <c r="J24" s="11"/>
      <c r="K24" s="11"/>
      <c r="L24" s="11"/>
      <c r="M24" s="11"/>
      <c r="N24" s="11"/>
      <c r="O24" s="11"/>
      <c r="P24" s="11"/>
      <c r="Q24" s="11"/>
      <c r="R24" s="11"/>
      <c r="S24" s="11"/>
      <c r="T24" s="11"/>
      <c r="U24" s="11"/>
      <c r="V24" s="11"/>
      <c r="W24" s="11"/>
      <c r="X24" s="11"/>
      <c r="Y24" s="11"/>
      <c r="Z24" s="11"/>
      <c r="AA24" s="11"/>
      <c r="AB24" s="11"/>
      <c r="AC24" s="11"/>
      <c r="AD24" s="11"/>
      <c r="AE24" s="11"/>
      <c r="AF24" s="11"/>
      <c r="AG24" s="11"/>
      <c r="AH24" s="11"/>
      <c r="AI24" s="11"/>
      <c r="AJ24" s="11"/>
      <c r="AK24" s="11"/>
      <c r="AL24" s="11"/>
      <c r="AM24" s="11"/>
      <c r="AN24" s="11"/>
      <c r="AO24" s="11"/>
      <c r="AP24" s="11"/>
      <c r="AQ24" s="11"/>
      <c r="AR24" s="11"/>
      <c r="AS24" s="11"/>
      <c r="AT24" s="11"/>
    </row>
    <row r="25" spans="1:46" ht="15.75" x14ac:dyDescent="0.25">
      <c r="A25" s="21" t="s">
        <v>21</v>
      </c>
      <c r="B25" s="3"/>
      <c r="C25" s="2"/>
      <c r="D25" s="3"/>
      <c r="E25" s="2"/>
      <c r="F25" s="19">
        <f t="shared" si="1"/>
        <v>0</v>
      </c>
      <c r="G25" s="20">
        <f t="shared" si="1"/>
        <v>0</v>
      </c>
      <c r="H25" s="11"/>
      <c r="I25" s="11"/>
      <c r="J25" s="11"/>
      <c r="K25" s="11"/>
      <c r="L25" s="11"/>
      <c r="M25" s="11"/>
      <c r="N25" s="11"/>
      <c r="O25" s="11"/>
      <c r="P25" s="11"/>
      <c r="Q25" s="11"/>
      <c r="R25" s="11"/>
      <c r="S25" s="11"/>
      <c r="T25" s="11"/>
      <c r="U25" s="11"/>
      <c r="V25" s="11"/>
      <c r="W25" s="11"/>
      <c r="X25" s="11"/>
      <c r="Y25" s="11"/>
      <c r="Z25" s="11"/>
      <c r="AA25" s="11"/>
      <c r="AB25" s="11"/>
      <c r="AC25" s="11"/>
      <c r="AD25" s="11"/>
      <c r="AE25" s="11"/>
      <c r="AF25" s="11"/>
      <c r="AG25" s="11"/>
      <c r="AH25" s="11"/>
      <c r="AI25" s="11"/>
      <c r="AJ25" s="11"/>
      <c r="AK25" s="11"/>
      <c r="AL25" s="11"/>
      <c r="AM25" s="11"/>
      <c r="AN25" s="11"/>
      <c r="AO25" s="11"/>
      <c r="AP25" s="11"/>
      <c r="AQ25" s="11"/>
      <c r="AR25" s="11"/>
      <c r="AS25" s="11"/>
      <c r="AT25" s="11"/>
    </row>
    <row r="26" spans="1:46" ht="15.75" x14ac:dyDescent="0.25">
      <c r="A26" s="21" t="s">
        <v>22</v>
      </c>
      <c r="B26" s="3"/>
      <c r="C26" s="2">
        <v>4600000</v>
      </c>
      <c r="D26" s="3"/>
      <c r="E26" s="2">
        <f>87000+671500+280000+25000+66000+70000+300000+300000+300000+300000+150000+50000+230000+250000+185000+258000+54000+20000+157000+200000+29000+69000-99200+200000+200000+43000+33000+177250+159000+193000+61000</f>
        <v>5018550</v>
      </c>
      <c r="F26" s="19">
        <f t="shared" si="1"/>
        <v>0</v>
      </c>
      <c r="G26" s="20">
        <f t="shared" si="1"/>
        <v>418550</v>
      </c>
      <c r="H26" s="11"/>
      <c r="I26" s="11"/>
      <c r="J26" s="11"/>
      <c r="K26" s="11"/>
      <c r="L26" s="11"/>
      <c r="M26" s="11"/>
      <c r="N26" s="11"/>
      <c r="O26" s="11"/>
      <c r="P26" s="11"/>
      <c r="Q26" s="11"/>
      <c r="R26" s="11"/>
      <c r="S26" s="11"/>
      <c r="T26" s="11"/>
      <c r="U26" s="11"/>
      <c r="V26" s="11"/>
      <c r="W26" s="11"/>
      <c r="X26" s="11"/>
      <c r="Y26" s="11"/>
      <c r="Z26" s="11"/>
      <c r="AA26" s="11"/>
      <c r="AB26" s="11"/>
      <c r="AC26" s="11"/>
      <c r="AD26" s="11"/>
      <c r="AE26" s="11"/>
      <c r="AF26" s="11"/>
      <c r="AG26" s="11"/>
      <c r="AH26" s="11"/>
      <c r="AI26" s="11"/>
      <c r="AJ26" s="11"/>
      <c r="AK26" s="11"/>
      <c r="AL26" s="11"/>
      <c r="AM26" s="11"/>
      <c r="AN26" s="11"/>
      <c r="AO26" s="11"/>
      <c r="AP26" s="11"/>
      <c r="AQ26" s="11"/>
      <c r="AR26" s="11"/>
      <c r="AS26" s="11"/>
      <c r="AT26" s="11"/>
    </row>
    <row r="27" spans="1:46" ht="15.75" x14ac:dyDescent="0.25">
      <c r="A27" s="21" t="s">
        <v>23</v>
      </c>
      <c r="B27" s="3"/>
      <c r="C27" s="2"/>
      <c r="D27" s="3"/>
      <c r="E27" s="2"/>
      <c r="F27" s="19">
        <f t="shared" si="1"/>
        <v>0</v>
      </c>
      <c r="G27" s="20">
        <f t="shared" si="1"/>
        <v>0</v>
      </c>
      <c r="H27" s="11"/>
      <c r="I27" s="11"/>
      <c r="J27" s="11"/>
      <c r="K27" s="11"/>
      <c r="L27" s="11"/>
      <c r="M27" s="11"/>
      <c r="N27" s="11"/>
      <c r="O27" s="11"/>
      <c r="P27" s="11"/>
      <c r="Q27" s="11"/>
      <c r="R27" s="11"/>
      <c r="S27" s="11"/>
      <c r="T27" s="11"/>
      <c r="U27" s="11"/>
      <c r="V27" s="11"/>
      <c r="W27" s="11"/>
      <c r="X27" s="11"/>
      <c r="Y27" s="11"/>
      <c r="Z27" s="11"/>
      <c r="AA27" s="11"/>
      <c r="AB27" s="11"/>
      <c r="AC27" s="11"/>
      <c r="AD27" s="11"/>
      <c r="AE27" s="11"/>
      <c r="AF27" s="11"/>
      <c r="AG27" s="11"/>
      <c r="AH27" s="11"/>
      <c r="AI27" s="11"/>
      <c r="AJ27" s="11"/>
      <c r="AK27" s="11"/>
      <c r="AL27" s="11"/>
      <c r="AM27" s="11"/>
      <c r="AN27" s="11"/>
      <c r="AO27" s="11"/>
      <c r="AP27" s="11"/>
      <c r="AQ27" s="11"/>
      <c r="AR27" s="11"/>
      <c r="AS27" s="11"/>
      <c r="AT27" s="11"/>
    </row>
    <row r="28" spans="1:46" ht="15.75" x14ac:dyDescent="0.25">
      <c r="A28" s="21" t="s">
        <v>24</v>
      </c>
      <c r="B28" s="3"/>
      <c r="C28" s="2">
        <v>180000</v>
      </c>
      <c r="D28" s="3"/>
      <c r="E28" s="2">
        <v>150000</v>
      </c>
      <c r="F28" s="19">
        <f t="shared" si="1"/>
        <v>0</v>
      </c>
      <c r="G28" s="20">
        <f t="shared" si="1"/>
        <v>-30000</v>
      </c>
      <c r="H28" s="11"/>
      <c r="I28" s="11"/>
      <c r="J28" s="11"/>
      <c r="K28" s="11"/>
      <c r="L28" s="11"/>
      <c r="M28" s="11"/>
      <c r="N28" s="11"/>
      <c r="O28" s="11"/>
      <c r="P28" s="11"/>
      <c r="Q28" s="11"/>
      <c r="R28" s="11"/>
      <c r="S28" s="11"/>
      <c r="T28" s="11"/>
      <c r="U28" s="11"/>
      <c r="V28" s="11"/>
      <c r="W28" s="11"/>
      <c r="X28" s="11"/>
      <c r="Y28" s="11"/>
      <c r="Z28" s="11"/>
      <c r="AA28" s="11"/>
      <c r="AB28" s="11"/>
      <c r="AC28" s="11"/>
      <c r="AD28" s="11"/>
      <c r="AE28" s="11"/>
      <c r="AF28" s="11"/>
      <c r="AG28" s="11"/>
      <c r="AH28" s="11"/>
      <c r="AI28" s="11"/>
      <c r="AJ28" s="11"/>
      <c r="AK28" s="11"/>
      <c r="AL28" s="11"/>
      <c r="AM28" s="11"/>
      <c r="AN28" s="11"/>
      <c r="AO28" s="11"/>
      <c r="AP28" s="11"/>
      <c r="AQ28" s="11"/>
      <c r="AR28" s="11"/>
      <c r="AS28" s="11"/>
      <c r="AT28" s="11"/>
    </row>
    <row r="29" spans="1:46" ht="15.75" x14ac:dyDescent="0.25">
      <c r="A29" s="21" t="s">
        <v>25</v>
      </c>
      <c r="B29" s="3"/>
      <c r="C29" s="2">
        <v>50000</v>
      </c>
      <c r="D29" s="3"/>
      <c r="E29" s="2">
        <v>116300</v>
      </c>
      <c r="F29" s="19">
        <f t="shared" si="1"/>
        <v>0</v>
      </c>
      <c r="G29" s="20">
        <f t="shared" si="1"/>
        <v>66300</v>
      </c>
      <c r="H29" s="11"/>
      <c r="I29" s="11"/>
      <c r="J29" s="11"/>
      <c r="K29" s="11"/>
      <c r="L29" s="11"/>
      <c r="M29" s="11"/>
      <c r="N29" s="11"/>
      <c r="O29" s="11"/>
      <c r="P29" s="11"/>
      <c r="Q29" s="11"/>
      <c r="R29" s="11"/>
      <c r="S29" s="11"/>
      <c r="T29" s="11"/>
      <c r="U29" s="11"/>
      <c r="V29" s="11"/>
      <c r="W29" s="11"/>
      <c r="X29" s="11"/>
      <c r="Y29" s="11"/>
      <c r="Z29" s="11"/>
      <c r="AA29" s="11"/>
      <c r="AB29" s="11"/>
      <c r="AC29" s="11"/>
      <c r="AD29" s="11"/>
      <c r="AE29" s="11"/>
      <c r="AF29" s="11"/>
      <c r="AG29" s="11"/>
      <c r="AH29" s="11"/>
      <c r="AI29" s="11"/>
      <c r="AJ29" s="11"/>
      <c r="AK29" s="11"/>
      <c r="AL29" s="11"/>
      <c r="AM29" s="11"/>
      <c r="AN29" s="11"/>
      <c r="AO29" s="11"/>
      <c r="AP29" s="11"/>
      <c r="AQ29" s="11"/>
      <c r="AR29" s="11"/>
      <c r="AS29" s="11"/>
      <c r="AT29" s="11"/>
    </row>
    <row r="30" spans="1:46" ht="15.75" x14ac:dyDescent="0.25">
      <c r="A30" s="21" t="s">
        <v>26</v>
      </c>
      <c r="B30" s="3"/>
      <c r="C30" s="2"/>
      <c r="D30" s="3"/>
      <c r="E30" s="2"/>
      <c r="F30" s="19">
        <f t="shared" si="1"/>
        <v>0</v>
      </c>
      <c r="G30" s="20">
        <f t="shared" si="1"/>
        <v>0</v>
      </c>
      <c r="H30" s="11"/>
      <c r="I30" s="11"/>
      <c r="J30" s="11"/>
      <c r="K30" s="11"/>
      <c r="L30" s="11"/>
      <c r="M30" s="11"/>
      <c r="N30" s="11"/>
      <c r="O30" s="11"/>
      <c r="P30" s="11"/>
      <c r="Q30" s="11"/>
      <c r="R30" s="11"/>
      <c r="S30" s="11"/>
      <c r="T30" s="11"/>
      <c r="U30" s="11"/>
      <c r="V30" s="11"/>
      <c r="W30" s="11"/>
      <c r="X30" s="11"/>
      <c r="Y30" s="11"/>
      <c r="Z30" s="11"/>
      <c r="AA30" s="11"/>
      <c r="AB30" s="11"/>
      <c r="AC30" s="11"/>
      <c r="AD30" s="11"/>
      <c r="AE30" s="11"/>
      <c r="AF30" s="11"/>
      <c r="AG30" s="11"/>
      <c r="AH30" s="11"/>
      <c r="AI30" s="11"/>
      <c r="AJ30" s="11"/>
      <c r="AK30" s="11"/>
      <c r="AL30" s="11"/>
      <c r="AM30" s="11"/>
      <c r="AN30" s="11"/>
      <c r="AO30" s="11"/>
      <c r="AP30" s="11"/>
      <c r="AQ30" s="11"/>
      <c r="AR30" s="11"/>
      <c r="AS30" s="11"/>
      <c r="AT30" s="11"/>
    </row>
    <row r="31" spans="1:46" ht="15.75" x14ac:dyDescent="0.25">
      <c r="A31" s="21" t="s">
        <v>27</v>
      </c>
      <c r="B31" s="3"/>
      <c r="C31" s="2">
        <v>60000</v>
      </c>
      <c r="D31" s="3"/>
      <c r="E31" s="2"/>
      <c r="F31" s="19">
        <f t="shared" si="1"/>
        <v>0</v>
      </c>
      <c r="G31" s="20">
        <f t="shared" si="1"/>
        <v>-60000</v>
      </c>
      <c r="H31" s="11"/>
      <c r="I31" s="11"/>
      <c r="J31" s="11"/>
      <c r="K31" s="11"/>
      <c r="L31" s="11"/>
      <c r="M31" s="11"/>
      <c r="N31" s="11"/>
      <c r="O31" s="11"/>
      <c r="P31" s="11"/>
      <c r="Q31" s="11"/>
      <c r="R31" s="11"/>
      <c r="S31" s="11"/>
      <c r="T31" s="11"/>
      <c r="U31" s="11"/>
      <c r="V31" s="11"/>
      <c r="W31" s="11"/>
      <c r="X31" s="11"/>
      <c r="Y31" s="11"/>
      <c r="Z31" s="11"/>
      <c r="AA31" s="11"/>
      <c r="AB31" s="11"/>
      <c r="AC31" s="11"/>
      <c r="AD31" s="11"/>
      <c r="AE31" s="11"/>
      <c r="AF31" s="11"/>
      <c r="AG31" s="11"/>
      <c r="AH31" s="11"/>
      <c r="AI31" s="11"/>
      <c r="AJ31" s="11"/>
      <c r="AK31" s="11"/>
      <c r="AL31" s="11"/>
      <c r="AM31" s="11"/>
      <c r="AN31" s="11"/>
      <c r="AO31" s="11"/>
      <c r="AP31" s="11"/>
      <c r="AQ31" s="11"/>
      <c r="AR31" s="11"/>
      <c r="AS31" s="11"/>
      <c r="AT31" s="11"/>
    </row>
    <row r="32" spans="1:46" ht="15.75" x14ac:dyDescent="0.25">
      <c r="A32" s="21" t="s">
        <v>28</v>
      </c>
      <c r="B32" s="3"/>
      <c r="C32" s="2"/>
      <c r="D32" s="3"/>
      <c r="E32" s="2"/>
      <c r="F32" s="19">
        <f t="shared" si="1"/>
        <v>0</v>
      </c>
      <c r="G32" s="20">
        <f t="shared" si="1"/>
        <v>0</v>
      </c>
      <c r="H32" s="11"/>
      <c r="I32" s="11"/>
      <c r="J32" s="11"/>
      <c r="K32" s="11"/>
      <c r="L32" s="11"/>
      <c r="M32" s="11"/>
      <c r="N32" s="11"/>
      <c r="O32" s="11"/>
      <c r="P32" s="11"/>
      <c r="Q32" s="11"/>
      <c r="R32" s="11"/>
      <c r="S32" s="11"/>
      <c r="T32" s="11"/>
      <c r="U32" s="11"/>
      <c r="V32" s="11"/>
      <c r="W32" s="11"/>
      <c r="X32" s="11"/>
      <c r="Y32" s="11"/>
      <c r="Z32" s="11"/>
      <c r="AA32" s="11"/>
      <c r="AB32" s="11"/>
      <c r="AC32" s="11"/>
      <c r="AD32" s="11"/>
      <c r="AE32" s="11"/>
      <c r="AF32" s="11"/>
      <c r="AG32" s="11"/>
      <c r="AH32" s="11"/>
      <c r="AI32" s="11"/>
      <c r="AJ32" s="11"/>
      <c r="AK32" s="11"/>
      <c r="AL32" s="11"/>
      <c r="AM32" s="11"/>
      <c r="AN32" s="11"/>
      <c r="AO32" s="11"/>
      <c r="AP32" s="11"/>
      <c r="AQ32" s="11"/>
      <c r="AR32" s="11"/>
      <c r="AS32" s="11"/>
      <c r="AT32" s="11"/>
    </row>
    <row r="33" spans="1:46" ht="15.75" x14ac:dyDescent="0.25">
      <c r="A33" s="21" t="s">
        <v>29</v>
      </c>
      <c r="B33" s="3"/>
      <c r="C33" s="2">
        <v>100000</v>
      </c>
      <c r="D33" s="3"/>
      <c r="E33" s="2">
        <v>160000</v>
      </c>
      <c r="F33" s="19">
        <f t="shared" si="1"/>
        <v>0</v>
      </c>
      <c r="G33" s="20">
        <f t="shared" si="1"/>
        <v>60000</v>
      </c>
      <c r="H33" s="11"/>
      <c r="I33" s="11"/>
      <c r="J33" s="11"/>
      <c r="K33" s="11"/>
      <c r="L33" s="11"/>
      <c r="M33" s="11"/>
      <c r="N33" s="11"/>
      <c r="O33" s="11"/>
      <c r="P33" s="11"/>
      <c r="Q33" s="11"/>
      <c r="R33" s="11"/>
      <c r="S33" s="11"/>
      <c r="T33" s="11"/>
      <c r="U33" s="11"/>
      <c r="V33" s="11"/>
      <c r="W33" s="11"/>
      <c r="X33" s="11"/>
      <c r="Y33" s="11"/>
      <c r="Z33" s="11"/>
      <c r="AA33" s="11"/>
      <c r="AB33" s="11"/>
      <c r="AC33" s="11"/>
      <c r="AD33" s="11"/>
      <c r="AE33" s="11"/>
      <c r="AF33" s="11"/>
      <c r="AG33" s="11"/>
      <c r="AH33" s="11"/>
      <c r="AI33" s="11"/>
      <c r="AJ33" s="11"/>
      <c r="AK33" s="11"/>
      <c r="AL33" s="11"/>
      <c r="AM33" s="11"/>
      <c r="AN33" s="11"/>
      <c r="AO33" s="11"/>
      <c r="AP33" s="11"/>
      <c r="AQ33" s="11"/>
      <c r="AR33" s="11"/>
      <c r="AS33" s="11"/>
      <c r="AT33" s="11"/>
    </row>
    <row r="34" spans="1:46" ht="15.75" x14ac:dyDescent="0.25">
      <c r="A34" s="21" t="s">
        <v>30</v>
      </c>
      <c r="B34" s="3"/>
      <c r="C34" s="2">
        <v>100000</v>
      </c>
      <c r="D34" s="3"/>
      <c r="E34" s="2">
        <v>105100</v>
      </c>
      <c r="F34" s="19">
        <f t="shared" si="1"/>
        <v>0</v>
      </c>
      <c r="G34" s="20">
        <f t="shared" si="1"/>
        <v>5100</v>
      </c>
      <c r="H34" s="11"/>
      <c r="I34" s="11"/>
      <c r="J34" s="11"/>
      <c r="K34" s="11"/>
      <c r="L34" s="11"/>
      <c r="M34" s="11"/>
      <c r="N34" s="11"/>
      <c r="O34" s="11"/>
      <c r="P34" s="11"/>
      <c r="Q34" s="11"/>
      <c r="R34" s="11"/>
      <c r="S34" s="11"/>
      <c r="T34" s="11"/>
      <c r="U34" s="11"/>
      <c r="V34" s="11"/>
      <c r="W34" s="11"/>
      <c r="X34" s="11"/>
      <c r="Y34" s="11"/>
      <c r="Z34" s="11"/>
      <c r="AA34" s="11"/>
      <c r="AB34" s="11"/>
      <c r="AC34" s="11"/>
      <c r="AD34" s="11"/>
      <c r="AE34" s="11"/>
      <c r="AF34" s="11"/>
      <c r="AG34" s="11"/>
      <c r="AH34" s="11"/>
      <c r="AI34" s="11"/>
      <c r="AJ34" s="11"/>
      <c r="AK34" s="11"/>
      <c r="AL34" s="11"/>
      <c r="AM34" s="11"/>
      <c r="AN34" s="11"/>
      <c r="AO34" s="11"/>
      <c r="AP34" s="11"/>
      <c r="AQ34" s="11"/>
      <c r="AR34" s="11"/>
      <c r="AS34" s="11"/>
      <c r="AT34" s="11"/>
    </row>
    <row r="35" spans="1:46" ht="15.75" x14ac:dyDescent="0.25">
      <c r="A35" s="21" t="s">
        <v>31</v>
      </c>
      <c r="B35" s="3"/>
      <c r="C35" s="2"/>
      <c r="D35" s="3"/>
      <c r="E35" s="2"/>
      <c r="F35" s="19">
        <f t="shared" si="1"/>
        <v>0</v>
      </c>
      <c r="G35" s="20">
        <f t="shared" si="1"/>
        <v>0</v>
      </c>
      <c r="H35" s="11"/>
      <c r="I35" s="11"/>
      <c r="J35" s="11"/>
      <c r="K35" s="11"/>
      <c r="L35" s="11"/>
      <c r="M35" s="11"/>
      <c r="N35" s="11"/>
      <c r="O35" s="11"/>
      <c r="P35" s="11"/>
      <c r="Q35" s="11"/>
      <c r="R35" s="11"/>
      <c r="S35" s="11"/>
      <c r="T35" s="11"/>
      <c r="U35" s="11"/>
      <c r="V35" s="11"/>
      <c r="W35" s="11"/>
      <c r="X35" s="11"/>
      <c r="Y35" s="11"/>
      <c r="Z35" s="11"/>
      <c r="AA35" s="11"/>
      <c r="AB35" s="11"/>
      <c r="AC35" s="11"/>
      <c r="AD35" s="11"/>
      <c r="AE35" s="11"/>
      <c r="AF35" s="11"/>
      <c r="AG35" s="11"/>
      <c r="AH35" s="11"/>
      <c r="AI35" s="11"/>
      <c r="AJ35" s="11"/>
      <c r="AK35" s="11"/>
      <c r="AL35" s="11"/>
      <c r="AM35" s="11"/>
      <c r="AN35" s="11"/>
      <c r="AO35" s="11"/>
      <c r="AP35" s="11"/>
      <c r="AQ35" s="11"/>
      <c r="AR35" s="11"/>
      <c r="AS35" s="11"/>
      <c r="AT35" s="11"/>
    </row>
    <row r="36" spans="1:46" ht="15.75" x14ac:dyDescent="0.25">
      <c r="A36" s="21" t="s">
        <v>32</v>
      </c>
      <c r="B36" s="3"/>
      <c r="C36" s="2"/>
      <c r="D36" s="3"/>
      <c r="E36" s="2"/>
      <c r="F36" s="19">
        <f t="shared" si="1"/>
        <v>0</v>
      </c>
      <c r="G36" s="20">
        <f t="shared" si="1"/>
        <v>0</v>
      </c>
      <c r="H36" s="11"/>
      <c r="I36" s="11"/>
      <c r="J36" s="11"/>
      <c r="K36" s="11"/>
      <c r="L36" s="11"/>
      <c r="M36" s="11"/>
      <c r="N36" s="11"/>
      <c r="O36" s="11"/>
      <c r="P36" s="11"/>
      <c r="Q36" s="11"/>
      <c r="R36" s="11"/>
      <c r="S36" s="11"/>
      <c r="T36" s="11"/>
      <c r="U36" s="11"/>
      <c r="V36" s="11"/>
      <c r="W36" s="11"/>
      <c r="X36" s="11"/>
      <c r="Y36" s="11"/>
      <c r="Z36" s="11"/>
      <c r="AA36" s="11"/>
      <c r="AB36" s="11"/>
      <c r="AC36" s="11"/>
      <c r="AD36" s="11"/>
      <c r="AE36" s="11"/>
      <c r="AF36" s="11"/>
      <c r="AG36" s="11"/>
      <c r="AH36" s="11"/>
      <c r="AI36" s="11"/>
      <c r="AJ36" s="11"/>
      <c r="AK36" s="11"/>
      <c r="AL36" s="11"/>
      <c r="AM36" s="11"/>
      <c r="AN36" s="11"/>
      <c r="AO36" s="11"/>
      <c r="AP36" s="11"/>
      <c r="AQ36" s="11"/>
      <c r="AR36" s="11"/>
      <c r="AS36" s="11"/>
      <c r="AT36" s="11"/>
    </row>
    <row r="37" spans="1:46" ht="15.75" x14ac:dyDescent="0.25">
      <c r="A37" s="21" t="s">
        <v>33</v>
      </c>
      <c r="B37" s="3"/>
      <c r="C37" s="2"/>
      <c r="D37" s="3"/>
      <c r="E37" s="2"/>
      <c r="F37" s="19">
        <f t="shared" si="1"/>
        <v>0</v>
      </c>
      <c r="G37" s="20">
        <f t="shared" si="1"/>
        <v>0</v>
      </c>
      <c r="H37" s="11"/>
      <c r="I37" s="11"/>
      <c r="J37" s="11"/>
      <c r="K37" s="11"/>
      <c r="L37" s="11"/>
      <c r="M37" s="11"/>
      <c r="N37" s="11"/>
      <c r="O37" s="11"/>
      <c r="P37" s="11"/>
      <c r="Q37" s="11"/>
      <c r="R37" s="11"/>
      <c r="S37" s="11"/>
      <c r="T37" s="11"/>
      <c r="U37" s="11"/>
      <c r="V37" s="11"/>
      <c r="W37" s="11"/>
      <c r="X37" s="11"/>
      <c r="Y37" s="11"/>
      <c r="Z37" s="11"/>
      <c r="AA37" s="11"/>
      <c r="AB37" s="11"/>
      <c r="AC37" s="11"/>
      <c r="AD37" s="11"/>
      <c r="AE37" s="11"/>
      <c r="AF37" s="11"/>
      <c r="AG37" s="11"/>
      <c r="AH37" s="11"/>
      <c r="AI37" s="11"/>
      <c r="AJ37" s="11"/>
      <c r="AK37" s="11"/>
      <c r="AL37" s="11"/>
      <c r="AM37" s="11"/>
      <c r="AN37" s="11"/>
      <c r="AO37" s="11"/>
      <c r="AP37" s="11"/>
      <c r="AQ37" s="11"/>
      <c r="AR37" s="11"/>
      <c r="AS37" s="11"/>
      <c r="AT37" s="11"/>
    </row>
    <row r="38" spans="1:46" ht="15.75" x14ac:dyDescent="0.25">
      <c r="A38" s="21" t="s">
        <v>34</v>
      </c>
      <c r="B38" s="3"/>
      <c r="C38" s="2">
        <v>300000</v>
      </c>
      <c r="D38" s="3"/>
      <c r="E38" s="2"/>
      <c r="F38" s="19">
        <f t="shared" si="1"/>
        <v>0</v>
      </c>
      <c r="G38" s="20">
        <f t="shared" si="1"/>
        <v>-300000</v>
      </c>
      <c r="H38" s="11"/>
      <c r="I38" s="11"/>
      <c r="J38" s="11"/>
      <c r="K38" s="11"/>
      <c r="L38" s="11"/>
      <c r="M38" s="11"/>
      <c r="N38" s="11"/>
      <c r="O38" s="11"/>
      <c r="P38" s="11"/>
      <c r="Q38" s="11"/>
      <c r="R38" s="11"/>
      <c r="S38" s="11"/>
      <c r="T38" s="11"/>
      <c r="U38" s="11"/>
      <c r="V38" s="11"/>
      <c r="W38" s="11"/>
      <c r="X38" s="11"/>
      <c r="Y38" s="11"/>
      <c r="Z38" s="11"/>
      <c r="AA38" s="11"/>
      <c r="AB38" s="11"/>
      <c r="AC38" s="11"/>
      <c r="AD38" s="11"/>
      <c r="AE38" s="11"/>
      <c r="AF38" s="11"/>
      <c r="AG38" s="11"/>
      <c r="AH38" s="11"/>
      <c r="AI38" s="11"/>
      <c r="AJ38" s="11"/>
      <c r="AK38" s="11"/>
      <c r="AL38" s="11"/>
      <c r="AM38" s="11"/>
      <c r="AN38" s="11"/>
      <c r="AO38" s="11"/>
      <c r="AP38" s="11"/>
      <c r="AQ38" s="11"/>
      <c r="AR38" s="11"/>
      <c r="AS38" s="11"/>
      <c r="AT38" s="11"/>
    </row>
    <row r="39" spans="1:46" ht="15.75" x14ac:dyDescent="0.25">
      <c r="A39" s="21" t="s">
        <v>35</v>
      </c>
      <c r="B39" s="3"/>
      <c r="C39" s="2"/>
      <c r="D39" s="3"/>
      <c r="E39" s="2"/>
      <c r="F39" s="19">
        <f t="shared" si="1"/>
        <v>0</v>
      </c>
      <c r="G39" s="20">
        <f t="shared" si="1"/>
        <v>0</v>
      </c>
      <c r="H39" s="11"/>
      <c r="I39" s="11"/>
      <c r="J39" s="11"/>
      <c r="K39" s="11"/>
      <c r="L39" s="11"/>
      <c r="M39" s="11"/>
      <c r="N39" s="11"/>
      <c r="O39" s="11"/>
      <c r="P39" s="11"/>
      <c r="Q39" s="11"/>
      <c r="R39" s="11"/>
      <c r="S39" s="11"/>
      <c r="T39" s="11"/>
      <c r="U39" s="11"/>
      <c r="V39" s="11"/>
      <c r="W39" s="11"/>
      <c r="X39" s="11"/>
      <c r="Y39" s="11"/>
      <c r="Z39" s="11"/>
      <c r="AA39" s="11"/>
      <c r="AB39" s="11"/>
      <c r="AC39" s="11"/>
      <c r="AD39" s="11"/>
      <c r="AE39" s="11"/>
      <c r="AF39" s="11"/>
      <c r="AG39" s="11"/>
      <c r="AH39" s="11"/>
      <c r="AI39" s="11"/>
      <c r="AJ39" s="11"/>
      <c r="AK39" s="11"/>
      <c r="AL39" s="11"/>
      <c r="AM39" s="11"/>
      <c r="AN39" s="11"/>
      <c r="AO39" s="11"/>
      <c r="AP39" s="11"/>
      <c r="AQ39" s="11"/>
      <c r="AR39" s="11"/>
      <c r="AS39" s="11"/>
      <c r="AT39" s="11"/>
    </row>
    <row r="40" spans="1:46" ht="15.75" x14ac:dyDescent="0.25">
      <c r="A40" s="21" t="s">
        <v>36</v>
      </c>
      <c r="B40" s="3"/>
      <c r="C40" s="2"/>
      <c r="D40" s="3"/>
      <c r="E40" s="2"/>
      <c r="F40" s="19">
        <f t="shared" si="1"/>
        <v>0</v>
      </c>
      <c r="G40" s="20">
        <f t="shared" si="1"/>
        <v>0</v>
      </c>
      <c r="H40" s="11"/>
      <c r="I40" s="11"/>
      <c r="J40" s="11"/>
      <c r="K40" s="11"/>
      <c r="L40" s="11"/>
      <c r="M40" s="11"/>
      <c r="N40" s="11"/>
      <c r="O40" s="11"/>
      <c r="P40" s="11"/>
      <c r="Q40" s="11"/>
      <c r="R40" s="11"/>
      <c r="S40" s="11"/>
      <c r="T40" s="11"/>
      <c r="U40" s="11"/>
      <c r="V40" s="11"/>
      <c r="W40" s="11"/>
      <c r="X40" s="11"/>
      <c r="Y40" s="11"/>
      <c r="Z40" s="11"/>
      <c r="AA40" s="11"/>
      <c r="AB40" s="11"/>
      <c r="AC40" s="11"/>
      <c r="AD40" s="11"/>
      <c r="AE40" s="11"/>
      <c r="AF40" s="11"/>
      <c r="AG40" s="11"/>
      <c r="AH40" s="11"/>
      <c r="AI40" s="11"/>
      <c r="AJ40" s="11"/>
      <c r="AK40" s="11"/>
      <c r="AL40" s="11"/>
      <c r="AM40" s="11"/>
      <c r="AN40" s="11"/>
      <c r="AO40" s="11"/>
      <c r="AP40" s="11"/>
      <c r="AQ40" s="11"/>
      <c r="AR40" s="11"/>
      <c r="AS40" s="11"/>
      <c r="AT40" s="11"/>
    </row>
    <row r="41" spans="1:46" ht="15.75" x14ac:dyDescent="0.25">
      <c r="A41" s="21" t="s">
        <v>37</v>
      </c>
      <c r="B41" s="3"/>
      <c r="C41" s="2"/>
      <c r="D41" s="3"/>
      <c r="E41" s="2"/>
      <c r="F41" s="19">
        <f t="shared" si="1"/>
        <v>0</v>
      </c>
      <c r="G41" s="20">
        <f t="shared" si="1"/>
        <v>0</v>
      </c>
      <c r="H41" s="11"/>
      <c r="I41" s="11"/>
      <c r="J41" s="11"/>
      <c r="K41" s="11"/>
      <c r="L41" s="11"/>
      <c r="M41" s="11"/>
      <c r="N41" s="11"/>
      <c r="O41" s="11"/>
      <c r="P41" s="11"/>
      <c r="Q41" s="11"/>
      <c r="R41" s="11"/>
      <c r="S41" s="11"/>
      <c r="T41" s="11"/>
      <c r="U41" s="11"/>
      <c r="V41" s="11"/>
      <c r="W41" s="11"/>
      <c r="X41" s="11"/>
      <c r="Y41" s="11"/>
      <c r="Z41" s="11"/>
      <c r="AA41" s="11"/>
      <c r="AB41" s="11"/>
      <c r="AC41" s="11"/>
      <c r="AD41" s="11"/>
      <c r="AE41" s="11"/>
      <c r="AF41" s="11"/>
      <c r="AG41" s="11"/>
      <c r="AH41" s="11"/>
      <c r="AI41" s="11"/>
      <c r="AJ41" s="11"/>
      <c r="AK41" s="11"/>
      <c r="AL41" s="11"/>
      <c r="AM41" s="11"/>
      <c r="AN41" s="11"/>
      <c r="AO41" s="11"/>
      <c r="AP41" s="11"/>
      <c r="AQ41" s="11"/>
      <c r="AR41" s="11"/>
      <c r="AS41" s="11"/>
      <c r="AT41" s="11"/>
    </row>
    <row r="42" spans="1:46" ht="15.75" x14ac:dyDescent="0.25">
      <c r="A42" s="21" t="s">
        <v>38</v>
      </c>
      <c r="B42" s="3"/>
      <c r="C42" s="2"/>
      <c r="D42" s="3"/>
      <c r="E42" s="2"/>
      <c r="F42" s="19">
        <f t="shared" si="1"/>
        <v>0</v>
      </c>
      <c r="G42" s="20">
        <f t="shared" si="1"/>
        <v>0</v>
      </c>
      <c r="H42" s="11"/>
      <c r="I42" s="11"/>
      <c r="J42" s="11"/>
      <c r="K42" s="11"/>
      <c r="L42" s="11"/>
      <c r="M42" s="11"/>
      <c r="N42" s="11"/>
      <c r="O42" s="11"/>
      <c r="P42" s="11"/>
      <c r="Q42" s="11"/>
      <c r="R42" s="11"/>
      <c r="S42" s="11"/>
      <c r="T42" s="11"/>
      <c r="U42" s="11"/>
      <c r="V42" s="11"/>
      <c r="W42" s="11"/>
      <c r="X42" s="11"/>
      <c r="Y42" s="11"/>
      <c r="Z42" s="11"/>
      <c r="AA42" s="11"/>
      <c r="AB42" s="11"/>
      <c r="AC42" s="11"/>
      <c r="AD42" s="11"/>
      <c r="AE42" s="11"/>
      <c r="AF42" s="11"/>
      <c r="AG42" s="11"/>
      <c r="AH42" s="11"/>
      <c r="AI42" s="11"/>
      <c r="AJ42" s="11"/>
      <c r="AK42" s="11"/>
      <c r="AL42" s="11"/>
      <c r="AM42" s="11"/>
      <c r="AN42" s="11"/>
      <c r="AO42" s="11"/>
      <c r="AP42" s="11"/>
      <c r="AQ42" s="11"/>
      <c r="AR42" s="11"/>
      <c r="AS42" s="11"/>
      <c r="AT42" s="11"/>
    </row>
    <row r="43" spans="1:46" ht="15.75" x14ac:dyDescent="0.25">
      <c r="A43" s="21" t="s">
        <v>39</v>
      </c>
      <c r="B43" s="3"/>
      <c r="C43" s="2"/>
      <c r="D43" s="3"/>
      <c r="E43" s="2"/>
      <c r="F43" s="19">
        <f t="shared" si="1"/>
        <v>0</v>
      </c>
      <c r="G43" s="20">
        <f t="shared" si="1"/>
        <v>0</v>
      </c>
      <c r="H43" s="11"/>
      <c r="I43" s="11"/>
      <c r="J43" s="11"/>
      <c r="K43" s="11"/>
      <c r="L43" s="11"/>
      <c r="M43" s="11"/>
      <c r="N43" s="11"/>
      <c r="O43" s="11"/>
      <c r="P43" s="11"/>
      <c r="Q43" s="11"/>
      <c r="R43" s="11"/>
      <c r="S43" s="11"/>
      <c r="T43" s="11"/>
      <c r="U43" s="11"/>
      <c r="V43" s="11"/>
      <c r="W43" s="11"/>
      <c r="X43" s="11"/>
      <c r="Y43" s="11"/>
      <c r="Z43" s="11"/>
      <c r="AA43" s="11"/>
      <c r="AB43" s="11"/>
      <c r="AC43" s="11"/>
      <c r="AD43" s="11"/>
      <c r="AE43" s="11"/>
      <c r="AF43" s="11"/>
      <c r="AG43" s="11"/>
      <c r="AH43" s="11"/>
      <c r="AI43" s="11"/>
      <c r="AJ43" s="11"/>
      <c r="AK43" s="11"/>
      <c r="AL43" s="11"/>
      <c r="AM43" s="11"/>
      <c r="AN43" s="11"/>
      <c r="AO43" s="11"/>
      <c r="AP43" s="11"/>
      <c r="AQ43" s="11"/>
      <c r="AR43" s="11"/>
      <c r="AS43" s="11"/>
      <c r="AT43" s="11"/>
    </row>
    <row r="44" spans="1:46" ht="15.75" x14ac:dyDescent="0.25">
      <c r="A44" s="21" t="s">
        <v>149</v>
      </c>
      <c r="B44" s="3"/>
      <c r="C44" s="2"/>
      <c r="D44" s="3"/>
      <c r="E44" s="12"/>
      <c r="F44" s="19">
        <f t="shared" si="1"/>
        <v>0</v>
      </c>
      <c r="G44" s="20">
        <f t="shared" si="1"/>
        <v>0</v>
      </c>
      <c r="H44" s="11"/>
      <c r="I44" s="11"/>
      <c r="J44" s="11"/>
      <c r="K44" s="11"/>
      <c r="L44" s="11"/>
      <c r="M44" s="11"/>
      <c r="N44" s="11"/>
      <c r="O44" s="11"/>
      <c r="P44" s="11"/>
      <c r="Q44" s="11"/>
      <c r="R44" s="11"/>
      <c r="S44" s="11"/>
      <c r="T44" s="11"/>
      <c r="U44" s="11"/>
      <c r="V44" s="11"/>
      <c r="W44" s="11"/>
      <c r="X44" s="11"/>
      <c r="Y44" s="11"/>
      <c r="Z44" s="11"/>
      <c r="AA44" s="11"/>
      <c r="AB44" s="11"/>
      <c r="AC44" s="11"/>
      <c r="AD44" s="11"/>
      <c r="AE44" s="11"/>
      <c r="AF44" s="11"/>
      <c r="AG44" s="11"/>
      <c r="AH44" s="11"/>
      <c r="AI44" s="11"/>
      <c r="AJ44" s="11"/>
      <c r="AK44" s="11"/>
      <c r="AL44" s="11"/>
      <c r="AM44" s="11"/>
      <c r="AN44" s="11"/>
      <c r="AO44" s="11"/>
      <c r="AP44" s="11"/>
      <c r="AQ44" s="11"/>
      <c r="AR44" s="11"/>
      <c r="AS44" s="11"/>
      <c r="AT44" s="11"/>
    </row>
    <row r="45" spans="1:46" ht="15.75" x14ac:dyDescent="0.25">
      <c r="A45" s="21" t="s">
        <v>40</v>
      </c>
      <c r="B45" s="3"/>
      <c r="C45" s="2">
        <v>10000</v>
      </c>
      <c r="D45" s="3"/>
      <c r="E45" s="2">
        <f>1900+1900+3700</f>
        <v>7500</v>
      </c>
      <c r="F45" s="19">
        <f t="shared" si="1"/>
        <v>0</v>
      </c>
      <c r="G45" s="20">
        <f t="shared" si="1"/>
        <v>-2500</v>
      </c>
      <c r="H45" s="11"/>
      <c r="I45" s="11"/>
      <c r="J45" s="11"/>
      <c r="K45" s="11"/>
      <c r="L45" s="11"/>
      <c r="M45" s="11"/>
      <c r="N45" s="11"/>
      <c r="O45" s="11"/>
      <c r="P45" s="11"/>
      <c r="Q45" s="11"/>
      <c r="R45" s="11"/>
      <c r="S45" s="11"/>
      <c r="T45" s="11"/>
      <c r="U45" s="11"/>
      <c r="V45" s="11"/>
      <c r="W45" s="11"/>
      <c r="X45" s="11"/>
      <c r="Y45" s="11"/>
      <c r="Z45" s="11"/>
      <c r="AA45" s="11"/>
      <c r="AB45" s="11"/>
      <c r="AC45" s="11"/>
      <c r="AD45" s="11"/>
      <c r="AE45" s="11"/>
      <c r="AF45" s="11"/>
      <c r="AG45" s="11"/>
      <c r="AH45" s="11"/>
      <c r="AI45" s="11"/>
      <c r="AJ45" s="11"/>
      <c r="AK45" s="11"/>
      <c r="AL45" s="11"/>
      <c r="AM45" s="11"/>
      <c r="AN45" s="11"/>
      <c r="AO45" s="11"/>
      <c r="AP45" s="11"/>
      <c r="AQ45" s="11"/>
      <c r="AR45" s="11"/>
      <c r="AS45" s="11"/>
      <c r="AT45" s="11"/>
    </row>
    <row r="46" spans="1:46" ht="15.75" x14ac:dyDescent="0.25">
      <c r="A46" s="21" t="s">
        <v>41</v>
      </c>
      <c r="B46" s="3"/>
      <c r="D46" s="3"/>
      <c r="E46" s="2"/>
      <c r="F46" s="19">
        <f t="shared" si="1"/>
        <v>0</v>
      </c>
      <c r="G46" s="20">
        <f t="shared" si="1"/>
        <v>0</v>
      </c>
      <c r="H46" s="11"/>
      <c r="I46" s="11"/>
      <c r="J46" s="11"/>
      <c r="K46" s="11"/>
      <c r="L46" s="11"/>
      <c r="M46" s="11"/>
      <c r="N46" s="11"/>
      <c r="O46" s="11"/>
      <c r="P46" s="11"/>
      <c r="Q46" s="11"/>
      <c r="R46" s="11"/>
      <c r="S46" s="11"/>
      <c r="T46" s="11"/>
      <c r="U46" s="11"/>
      <c r="V46" s="11"/>
      <c r="W46" s="11"/>
      <c r="X46" s="11"/>
      <c r="Y46" s="11"/>
      <c r="Z46" s="11"/>
      <c r="AA46" s="11"/>
      <c r="AB46" s="11"/>
      <c r="AC46" s="11"/>
      <c r="AD46" s="11"/>
      <c r="AE46" s="11"/>
      <c r="AF46" s="11"/>
      <c r="AG46" s="11"/>
      <c r="AH46" s="11"/>
      <c r="AI46" s="11"/>
      <c r="AJ46" s="11"/>
      <c r="AK46" s="11"/>
      <c r="AL46" s="11"/>
      <c r="AM46" s="11"/>
      <c r="AN46" s="11"/>
      <c r="AO46" s="11"/>
      <c r="AP46" s="11"/>
      <c r="AQ46" s="11"/>
      <c r="AR46" s="11"/>
      <c r="AS46" s="11"/>
      <c r="AT46" s="11"/>
    </row>
    <row r="47" spans="1:46" ht="15.75" x14ac:dyDescent="0.25">
      <c r="A47" s="21" t="s">
        <v>42</v>
      </c>
      <c r="B47" s="3"/>
      <c r="C47" s="2">
        <v>210000</v>
      </c>
      <c r="D47" s="3"/>
      <c r="E47" s="2">
        <f>4000+28500+50000+15000+5000+5000+42700+17000+5000+4000+10000+10000+15000+10000+3000+18000+6000+9000+5000+6000+5000+97000</f>
        <v>370200</v>
      </c>
      <c r="F47" s="19">
        <f t="shared" si="1"/>
        <v>0</v>
      </c>
      <c r="G47" s="20">
        <f t="shared" si="1"/>
        <v>160200</v>
      </c>
      <c r="H47" s="11"/>
      <c r="I47" s="11"/>
      <c r="J47" s="11"/>
      <c r="K47" s="11"/>
      <c r="L47" s="11"/>
      <c r="M47" s="11"/>
      <c r="N47" s="11"/>
      <c r="O47" s="11"/>
      <c r="P47" s="11"/>
      <c r="Q47" s="11"/>
      <c r="R47" s="11"/>
      <c r="S47" s="11"/>
      <c r="T47" s="11"/>
      <c r="U47" s="11"/>
      <c r="V47" s="11"/>
      <c r="W47" s="11"/>
      <c r="X47" s="11"/>
      <c r="Y47" s="11"/>
      <c r="Z47" s="11"/>
      <c r="AA47" s="11"/>
      <c r="AB47" s="11"/>
      <c r="AC47" s="11"/>
      <c r="AD47" s="11"/>
      <c r="AE47" s="11"/>
      <c r="AF47" s="11"/>
      <c r="AG47" s="11"/>
      <c r="AH47" s="11"/>
      <c r="AI47" s="11"/>
      <c r="AJ47" s="11"/>
      <c r="AK47" s="11"/>
      <c r="AL47" s="11"/>
      <c r="AM47" s="11"/>
      <c r="AN47" s="11"/>
      <c r="AO47" s="11"/>
      <c r="AP47" s="11"/>
      <c r="AQ47" s="11"/>
      <c r="AR47" s="11"/>
      <c r="AS47" s="11"/>
      <c r="AT47" s="11"/>
    </row>
    <row r="48" spans="1:46" ht="15.75" x14ac:dyDescent="0.25">
      <c r="A48" s="21" t="s">
        <v>43</v>
      </c>
      <c r="B48" s="3"/>
      <c r="C48" s="2"/>
      <c r="D48" s="3"/>
      <c r="E48" s="2"/>
      <c r="F48" s="19">
        <f t="shared" si="1"/>
        <v>0</v>
      </c>
      <c r="G48" s="20">
        <f t="shared" si="1"/>
        <v>0</v>
      </c>
      <c r="H48" s="11"/>
      <c r="I48" s="11"/>
      <c r="J48" s="11"/>
      <c r="K48" s="11"/>
      <c r="L48" s="11"/>
      <c r="M48" s="11"/>
      <c r="N48" s="11"/>
      <c r="O48" s="11"/>
      <c r="P48" s="11"/>
      <c r="Q48" s="11"/>
      <c r="R48" s="11"/>
      <c r="S48" s="11"/>
      <c r="T48" s="11"/>
      <c r="U48" s="11"/>
      <c r="V48" s="11"/>
      <c r="W48" s="11"/>
      <c r="X48" s="11"/>
      <c r="Y48" s="11"/>
      <c r="Z48" s="11"/>
      <c r="AA48" s="11"/>
      <c r="AB48" s="11"/>
      <c r="AC48" s="11"/>
      <c r="AD48" s="11"/>
      <c r="AE48" s="11"/>
      <c r="AF48" s="11"/>
      <c r="AG48" s="11"/>
      <c r="AH48" s="11"/>
      <c r="AI48" s="11"/>
      <c r="AJ48" s="11"/>
      <c r="AK48" s="11"/>
      <c r="AL48" s="11"/>
      <c r="AM48" s="11"/>
      <c r="AN48" s="11"/>
      <c r="AO48" s="11"/>
      <c r="AP48" s="11"/>
      <c r="AQ48" s="11"/>
      <c r="AR48" s="11"/>
      <c r="AS48" s="11"/>
      <c r="AT48" s="11"/>
    </row>
    <row r="49" spans="1:47" ht="17.25" customHeight="1" x14ac:dyDescent="0.25">
      <c r="A49" s="21" t="s">
        <v>44</v>
      </c>
      <c r="B49" s="3"/>
      <c r="C49" s="2">
        <v>30000</v>
      </c>
      <c r="D49" s="3"/>
      <c r="E49" s="2">
        <v>30000</v>
      </c>
      <c r="F49" s="19">
        <f t="shared" si="1"/>
        <v>0</v>
      </c>
      <c r="G49" s="20">
        <f t="shared" si="1"/>
        <v>0</v>
      </c>
      <c r="H49" s="11"/>
      <c r="I49" s="11"/>
      <c r="J49" s="11"/>
      <c r="K49" s="11"/>
      <c r="L49" s="11"/>
      <c r="M49" s="11"/>
      <c r="N49" s="11"/>
      <c r="O49" s="11"/>
      <c r="P49" s="11"/>
      <c r="Q49" s="11"/>
      <c r="R49" s="11"/>
      <c r="S49" s="11"/>
      <c r="T49" s="11"/>
      <c r="U49" s="11"/>
      <c r="V49" s="11"/>
      <c r="W49" s="11"/>
      <c r="X49" s="11"/>
      <c r="Y49" s="11"/>
      <c r="Z49" s="11"/>
      <c r="AA49" s="11"/>
      <c r="AB49" s="11"/>
      <c r="AC49" s="11"/>
      <c r="AD49" s="11"/>
      <c r="AE49" s="11"/>
      <c r="AF49" s="11"/>
      <c r="AG49" s="11"/>
      <c r="AH49" s="11"/>
      <c r="AI49" s="11"/>
      <c r="AJ49" s="11"/>
      <c r="AK49" s="11"/>
      <c r="AL49" s="11"/>
      <c r="AM49" s="11"/>
      <c r="AN49" s="11"/>
      <c r="AO49" s="11"/>
      <c r="AP49" s="11"/>
      <c r="AQ49" s="11"/>
      <c r="AR49" s="11"/>
      <c r="AS49" s="11"/>
      <c r="AT49" s="11"/>
    </row>
    <row r="50" spans="1:47" ht="17.25" customHeight="1" x14ac:dyDescent="0.25">
      <c r="A50" s="21" t="s">
        <v>45</v>
      </c>
      <c r="B50" s="3"/>
      <c r="C50" s="2">
        <v>550000</v>
      </c>
      <c r="D50" s="3"/>
      <c r="E50" s="2">
        <f>37200+550000</f>
        <v>587200</v>
      </c>
      <c r="F50" s="19">
        <f t="shared" si="1"/>
        <v>0</v>
      </c>
      <c r="G50" s="20">
        <f t="shared" si="1"/>
        <v>37200</v>
      </c>
      <c r="H50" s="11"/>
      <c r="I50" s="11"/>
      <c r="J50" s="11"/>
      <c r="K50" s="11"/>
      <c r="L50" s="11"/>
      <c r="M50" s="11"/>
      <c r="N50" s="11"/>
      <c r="O50" s="11"/>
      <c r="P50" s="11"/>
      <c r="Q50" s="11"/>
      <c r="R50" s="11"/>
      <c r="S50" s="11"/>
      <c r="T50" s="11"/>
      <c r="U50" s="11"/>
      <c r="V50" s="11"/>
      <c r="W50" s="11"/>
      <c r="X50" s="11"/>
      <c r="Y50" s="11"/>
      <c r="Z50" s="11"/>
      <c r="AA50" s="11"/>
      <c r="AB50" s="11"/>
      <c r="AC50" s="11"/>
      <c r="AD50" s="11"/>
      <c r="AE50" s="11"/>
      <c r="AF50" s="11"/>
      <c r="AG50" s="11"/>
      <c r="AH50" s="11"/>
      <c r="AI50" s="11"/>
      <c r="AJ50" s="11"/>
      <c r="AK50" s="11"/>
      <c r="AL50" s="11"/>
      <c r="AM50" s="11"/>
      <c r="AN50" s="11"/>
      <c r="AO50" s="11"/>
      <c r="AP50" s="11"/>
      <c r="AQ50" s="11"/>
      <c r="AR50" s="11"/>
      <c r="AS50" s="11"/>
      <c r="AT50" s="11"/>
    </row>
    <row r="51" spans="1:47" ht="17.25" customHeight="1" x14ac:dyDescent="0.25">
      <c r="A51" s="21" t="s">
        <v>46</v>
      </c>
      <c r="B51" s="3"/>
      <c r="C51" s="2"/>
      <c r="D51" s="3"/>
      <c r="E51" s="2"/>
      <c r="F51" s="19">
        <f t="shared" si="1"/>
        <v>0</v>
      </c>
      <c r="G51" s="20">
        <f t="shared" si="1"/>
        <v>0</v>
      </c>
      <c r="H51" s="11"/>
      <c r="I51" s="11"/>
      <c r="J51" s="11"/>
      <c r="K51" s="11"/>
      <c r="L51" s="11"/>
      <c r="M51" s="11"/>
      <c r="N51" s="11"/>
      <c r="O51" s="11"/>
      <c r="P51" s="11"/>
      <c r="Q51" s="11"/>
      <c r="R51" s="11"/>
      <c r="S51" s="11"/>
      <c r="T51" s="11"/>
      <c r="U51" s="11"/>
      <c r="V51" s="11"/>
      <c r="W51" s="11"/>
      <c r="X51" s="11"/>
      <c r="Y51" s="11"/>
      <c r="Z51" s="11"/>
      <c r="AA51" s="11"/>
      <c r="AB51" s="11"/>
      <c r="AC51" s="11"/>
      <c r="AD51" s="11"/>
      <c r="AE51" s="11"/>
      <c r="AF51" s="11"/>
      <c r="AG51" s="11"/>
      <c r="AH51" s="11"/>
      <c r="AI51" s="11"/>
      <c r="AJ51" s="11"/>
      <c r="AK51" s="11"/>
      <c r="AL51" s="11"/>
      <c r="AM51" s="11"/>
      <c r="AN51" s="11"/>
      <c r="AO51" s="11"/>
      <c r="AP51" s="11"/>
      <c r="AQ51" s="11"/>
      <c r="AR51" s="11"/>
      <c r="AS51" s="11"/>
      <c r="AT51" s="11"/>
    </row>
    <row r="52" spans="1:47" ht="17.25" customHeight="1" x14ac:dyDescent="0.25">
      <c r="A52" s="21" t="s">
        <v>47</v>
      </c>
      <c r="B52" s="3"/>
      <c r="C52" s="2"/>
      <c r="D52" s="3"/>
      <c r="E52" s="2"/>
      <c r="F52" s="19">
        <f t="shared" si="1"/>
        <v>0</v>
      </c>
      <c r="G52" s="20">
        <f t="shared" si="1"/>
        <v>0</v>
      </c>
      <c r="H52" s="11"/>
      <c r="I52" s="11"/>
      <c r="J52" s="11"/>
      <c r="K52" s="11"/>
      <c r="L52" s="11"/>
      <c r="M52" s="11"/>
      <c r="N52" s="11"/>
      <c r="O52" s="11"/>
      <c r="P52" s="11"/>
      <c r="Q52" s="11"/>
      <c r="R52" s="11"/>
      <c r="S52" s="11"/>
      <c r="T52" s="11"/>
      <c r="U52" s="11"/>
      <c r="V52" s="11"/>
      <c r="W52" s="11"/>
      <c r="X52" s="11"/>
      <c r="Y52" s="11"/>
      <c r="Z52" s="11"/>
      <c r="AA52" s="11"/>
      <c r="AB52" s="11"/>
      <c r="AC52" s="11"/>
      <c r="AD52" s="11"/>
      <c r="AE52" s="11"/>
      <c r="AF52" s="11"/>
      <c r="AG52" s="11"/>
      <c r="AH52" s="11"/>
      <c r="AI52" s="11"/>
      <c r="AJ52" s="11"/>
      <c r="AK52" s="11"/>
      <c r="AL52" s="11"/>
      <c r="AM52" s="11"/>
      <c r="AN52" s="11"/>
      <c r="AO52" s="11"/>
      <c r="AP52" s="11"/>
      <c r="AQ52" s="11"/>
      <c r="AR52" s="11"/>
      <c r="AS52" s="11"/>
      <c r="AT52" s="11"/>
    </row>
    <row r="53" spans="1:47" ht="17.25" customHeight="1" x14ac:dyDescent="0.25">
      <c r="A53" s="21" t="s">
        <v>48</v>
      </c>
      <c r="B53" s="3"/>
      <c r="C53" s="2"/>
      <c r="D53" s="3"/>
      <c r="E53" s="2"/>
      <c r="F53" s="19">
        <f t="shared" si="1"/>
        <v>0</v>
      </c>
      <c r="G53" s="20">
        <f t="shared" si="1"/>
        <v>0</v>
      </c>
      <c r="H53" s="11"/>
      <c r="I53" s="11"/>
      <c r="J53" s="11"/>
      <c r="K53" s="11"/>
      <c r="L53" s="11"/>
      <c r="M53" s="11"/>
      <c r="N53" s="11"/>
      <c r="O53" s="11"/>
      <c r="P53" s="11"/>
      <c r="Q53" s="11"/>
      <c r="R53" s="11"/>
      <c r="S53" s="11"/>
      <c r="T53" s="11"/>
      <c r="U53" s="11"/>
      <c r="V53" s="11"/>
      <c r="W53" s="11"/>
      <c r="X53" s="11"/>
      <c r="Y53" s="11"/>
      <c r="Z53" s="11"/>
      <c r="AA53" s="11"/>
      <c r="AB53" s="11"/>
      <c r="AC53" s="11"/>
      <c r="AD53" s="11"/>
      <c r="AE53" s="11"/>
      <c r="AF53" s="11"/>
      <c r="AG53" s="11"/>
      <c r="AH53" s="11"/>
      <c r="AI53" s="11"/>
      <c r="AJ53" s="11"/>
      <c r="AK53" s="11"/>
      <c r="AL53" s="11"/>
      <c r="AM53" s="11"/>
      <c r="AN53" s="11"/>
      <c r="AO53" s="11"/>
      <c r="AP53" s="11"/>
      <c r="AQ53" s="11"/>
      <c r="AR53" s="11"/>
      <c r="AS53" s="11"/>
      <c r="AT53" s="11"/>
    </row>
    <row r="54" spans="1:47" ht="17.25" customHeight="1" x14ac:dyDescent="0.25">
      <c r="A54" s="21" t="s">
        <v>49</v>
      </c>
      <c r="B54" s="3"/>
      <c r="C54" s="2">
        <v>2350000</v>
      </c>
      <c r="D54" s="3"/>
      <c r="E54" s="2">
        <f>300000+220000+80000+300000+111230+258300+4200+4500+180000-39000+310000+400000+2000+28000+200000+57500</f>
        <v>2416730</v>
      </c>
      <c r="F54" s="19">
        <f t="shared" si="1"/>
        <v>0</v>
      </c>
      <c r="G54" s="20">
        <f t="shared" si="1"/>
        <v>66730</v>
      </c>
      <c r="H54" s="11"/>
      <c r="I54" s="11"/>
      <c r="J54" s="11"/>
      <c r="K54" s="11"/>
      <c r="L54" s="11"/>
      <c r="M54" s="11"/>
      <c r="N54" s="11"/>
      <c r="O54" s="11"/>
      <c r="P54" s="11"/>
      <c r="Q54" s="11"/>
      <c r="R54" s="11"/>
      <c r="S54" s="11"/>
      <c r="T54" s="11"/>
      <c r="U54" s="11"/>
      <c r="V54" s="11"/>
      <c r="W54" s="11"/>
      <c r="X54" s="11"/>
      <c r="Y54" s="11"/>
      <c r="Z54" s="11"/>
      <c r="AA54" s="11"/>
      <c r="AB54" s="11"/>
      <c r="AC54" s="11"/>
      <c r="AD54" s="11"/>
      <c r="AE54" s="11"/>
      <c r="AF54" s="11"/>
      <c r="AG54" s="11"/>
      <c r="AH54" s="11"/>
      <c r="AI54" s="11"/>
      <c r="AJ54" s="11"/>
      <c r="AK54" s="11"/>
      <c r="AL54" s="11"/>
      <c r="AM54" s="11"/>
      <c r="AN54" s="11"/>
      <c r="AO54" s="11"/>
      <c r="AP54" s="11"/>
      <c r="AQ54" s="11"/>
      <c r="AR54" s="11"/>
      <c r="AS54" s="11"/>
      <c r="AT54" s="11"/>
    </row>
    <row r="55" spans="1:47" ht="17.25" customHeight="1" x14ac:dyDescent="0.25">
      <c r="A55" s="13" t="s">
        <v>150</v>
      </c>
      <c r="B55" s="3">
        <f>SUM(B6:B54)</f>
        <v>0</v>
      </c>
      <c r="C55" s="23">
        <f>SUM(C5:C54)</f>
        <v>13326900</v>
      </c>
      <c r="D55" s="3">
        <f>SUM(D6:D54)</f>
        <v>0</v>
      </c>
      <c r="E55" s="23">
        <f>SUM(E5:E54)</f>
        <v>13188580</v>
      </c>
      <c r="F55" s="3">
        <f>SUM(F6:F54)</f>
        <v>0</v>
      </c>
      <c r="G55" s="3">
        <f>SUM(G5:G54)</f>
        <v>-138320</v>
      </c>
      <c r="H55" s="11"/>
      <c r="I55" s="11"/>
      <c r="J55" s="11"/>
      <c r="K55" s="11"/>
      <c r="L55" s="11"/>
      <c r="M55" s="11"/>
      <c r="N55" s="11"/>
      <c r="O55" s="11"/>
      <c r="P55" s="11"/>
      <c r="Q55" s="11"/>
      <c r="R55" s="11"/>
      <c r="S55" s="11"/>
      <c r="T55" s="11"/>
      <c r="U55" s="11"/>
      <c r="V55" s="11"/>
      <c r="W55" s="11"/>
      <c r="X55" s="11"/>
      <c r="Y55" s="11"/>
      <c r="Z55" s="11"/>
      <c r="AA55" s="11"/>
      <c r="AB55" s="11"/>
      <c r="AC55" s="11"/>
      <c r="AD55" s="11"/>
      <c r="AE55" s="11"/>
      <c r="AF55" s="11"/>
      <c r="AG55" s="11"/>
      <c r="AH55" s="11"/>
      <c r="AI55" s="11"/>
      <c r="AJ55" s="11"/>
      <c r="AK55" s="11"/>
      <c r="AL55" s="11"/>
      <c r="AM55" s="11"/>
      <c r="AN55" s="11"/>
      <c r="AO55" s="11"/>
      <c r="AP55" s="11"/>
      <c r="AQ55" s="11"/>
      <c r="AR55" s="11"/>
      <c r="AS55" s="11"/>
      <c r="AT55" s="11"/>
    </row>
    <row r="56" spans="1:47" ht="17.25" customHeight="1" x14ac:dyDescent="0.25">
      <c r="A56" s="13" t="s">
        <v>151</v>
      </c>
      <c r="B56" s="14"/>
      <c r="C56" s="23">
        <f>(B55*G2)+C55</f>
        <v>13326900</v>
      </c>
      <c r="D56" s="14"/>
      <c r="E56" s="23">
        <f>(D55*G2)+E55</f>
        <v>13188580</v>
      </c>
      <c r="F56" s="23"/>
      <c r="G56" s="24">
        <f>E56-C56</f>
        <v>-138320</v>
      </c>
      <c r="H56" s="11"/>
      <c r="I56" s="11"/>
      <c r="J56" s="11"/>
      <c r="K56" s="11"/>
      <c r="L56" s="11"/>
      <c r="M56" s="11"/>
      <c r="N56" s="11"/>
      <c r="O56" s="11"/>
      <c r="P56" s="11"/>
      <c r="Q56" s="11"/>
      <c r="R56" s="11"/>
      <c r="S56" s="11"/>
      <c r="T56" s="11"/>
      <c r="U56" s="11"/>
      <c r="V56" s="11"/>
      <c r="W56" s="11"/>
      <c r="X56" s="11"/>
      <c r="Y56" s="11"/>
      <c r="Z56" s="11"/>
      <c r="AA56" s="11"/>
      <c r="AB56" s="11"/>
      <c r="AC56" s="11"/>
      <c r="AD56" s="11"/>
      <c r="AE56" s="11"/>
      <c r="AF56" s="11"/>
      <c r="AG56" s="11"/>
      <c r="AH56" s="11"/>
      <c r="AI56" s="11"/>
      <c r="AJ56" s="11"/>
      <c r="AK56" s="11"/>
      <c r="AL56" s="11"/>
      <c r="AM56" s="11"/>
      <c r="AN56" s="11"/>
      <c r="AO56" s="11"/>
      <c r="AP56" s="11"/>
      <c r="AQ56" s="11"/>
      <c r="AR56" s="11"/>
      <c r="AS56" s="11"/>
      <c r="AT56" s="11"/>
    </row>
    <row r="57" spans="1:47" ht="17.25" customHeight="1" x14ac:dyDescent="0.25">
      <c r="A57" s="21"/>
      <c r="B57" s="14" t="s">
        <v>152</v>
      </c>
      <c r="C57" s="23"/>
      <c r="D57" s="3"/>
      <c r="E57" s="23"/>
      <c r="F57" s="3"/>
      <c r="G57" s="25">
        <f>G56/C56</f>
        <v>-1.0379007871297901E-2</v>
      </c>
      <c r="H57" s="26" t="s">
        <v>153</v>
      </c>
      <c r="I57" s="11"/>
      <c r="J57" s="11"/>
      <c r="K57" s="11"/>
      <c r="L57" s="11"/>
      <c r="M57" s="11"/>
      <c r="N57" s="11"/>
      <c r="O57" s="11"/>
      <c r="P57" s="11"/>
      <c r="Q57" s="11"/>
      <c r="R57" s="11"/>
      <c r="S57" s="11"/>
      <c r="T57" s="11"/>
      <c r="U57" s="11"/>
      <c r="V57" s="11"/>
      <c r="W57" s="11"/>
      <c r="X57" s="11"/>
      <c r="Y57" s="11"/>
      <c r="Z57" s="11"/>
      <c r="AA57" s="11"/>
      <c r="AB57" s="11"/>
      <c r="AC57" s="11"/>
      <c r="AD57" s="11"/>
      <c r="AE57" s="11"/>
      <c r="AF57" s="11"/>
      <c r="AG57" s="11"/>
      <c r="AH57" s="11"/>
      <c r="AI57" s="11"/>
      <c r="AJ57" s="11"/>
      <c r="AK57" s="11"/>
      <c r="AL57" s="11"/>
      <c r="AM57" s="11"/>
      <c r="AN57" s="11"/>
      <c r="AO57" s="11"/>
      <c r="AP57" s="11"/>
      <c r="AQ57" s="11"/>
      <c r="AR57" s="11"/>
      <c r="AS57" s="11"/>
      <c r="AT57" s="11"/>
      <c r="AU57" s="11"/>
    </row>
    <row r="58" spans="1:47" ht="17.25" customHeight="1" x14ac:dyDescent="0.25">
      <c r="A58" s="21"/>
      <c r="B58" s="14"/>
      <c r="C58" s="23"/>
      <c r="D58" s="3"/>
      <c r="E58" s="23"/>
      <c r="F58" s="3"/>
      <c r="G58" s="25"/>
      <c r="H58" s="11"/>
      <c r="I58" s="11"/>
      <c r="J58" s="11"/>
      <c r="K58" s="11"/>
      <c r="L58" s="11"/>
      <c r="M58" s="11"/>
      <c r="N58" s="11"/>
      <c r="O58" s="11"/>
      <c r="P58" s="11"/>
      <c r="Q58" s="11"/>
      <c r="R58" s="11"/>
      <c r="S58" s="11"/>
      <c r="T58" s="11"/>
      <c r="U58" s="11"/>
      <c r="V58" s="11"/>
      <c r="W58" s="11"/>
      <c r="X58" s="11"/>
      <c r="Y58" s="11"/>
      <c r="Z58" s="11"/>
      <c r="AA58" s="11"/>
      <c r="AB58" s="11"/>
      <c r="AC58" s="11"/>
      <c r="AD58" s="11"/>
      <c r="AE58" s="11"/>
      <c r="AF58" s="11"/>
      <c r="AG58" s="11"/>
      <c r="AH58" s="11"/>
      <c r="AI58" s="11"/>
      <c r="AJ58" s="11"/>
      <c r="AK58" s="11"/>
      <c r="AL58" s="11"/>
      <c r="AM58" s="11"/>
      <c r="AN58" s="11"/>
      <c r="AO58" s="11"/>
      <c r="AP58" s="11"/>
      <c r="AQ58" s="11"/>
      <c r="AR58" s="11"/>
      <c r="AS58" s="11"/>
      <c r="AT58" s="11"/>
    </row>
    <row r="59" spans="1:47" ht="24.75" customHeight="1" x14ac:dyDescent="0.25">
      <c r="A59" s="13" t="s">
        <v>53</v>
      </c>
      <c r="B59" s="14"/>
      <c r="C59" s="2"/>
      <c r="D59" s="3"/>
      <c r="E59" s="2"/>
      <c r="F59" s="19"/>
      <c r="G59" s="20"/>
      <c r="H59" s="11"/>
      <c r="I59" s="11"/>
      <c r="J59" s="11"/>
      <c r="K59" s="11"/>
      <c r="L59" s="11"/>
      <c r="M59" s="11"/>
      <c r="N59" s="11"/>
      <c r="O59" s="11"/>
      <c r="P59" s="11"/>
      <c r="Q59" s="11"/>
      <c r="R59" s="11"/>
      <c r="S59" s="11"/>
      <c r="T59" s="11"/>
      <c r="U59" s="11"/>
      <c r="V59" s="11"/>
      <c r="W59" s="11"/>
      <c r="X59" s="11"/>
      <c r="Y59" s="11"/>
      <c r="Z59" s="11"/>
      <c r="AA59" s="11"/>
      <c r="AB59" s="11"/>
      <c r="AC59" s="11"/>
      <c r="AD59" s="11"/>
      <c r="AE59" s="11"/>
      <c r="AF59" s="11"/>
      <c r="AG59" s="11"/>
      <c r="AH59" s="11"/>
      <c r="AI59" s="11"/>
      <c r="AJ59" s="11"/>
      <c r="AK59" s="11"/>
      <c r="AL59" s="11"/>
      <c r="AM59" s="11"/>
      <c r="AN59" s="11"/>
      <c r="AO59" s="11"/>
      <c r="AP59" s="11"/>
      <c r="AQ59" s="11"/>
      <c r="AR59" s="11"/>
      <c r="AS59" s="11"/>
      <c r="AT59" s="11"/>
    </row>
    <row r="60" spans="1:47" ht="18.75" customHeight="1" x14ac:dyDescent="0.25">
      <c r="A60" s="21" t="s">
        <v>122</v>
      </c>
      <c r="B60" s="14"/>
      <c r="C60" s="2">
        <v>10885600</v>
      </c>
      <c r="D60" s="3"/>
      <c r="E60" s="2">
        <f>1000000+1215600+4680000+150000+258300+513450+280000+800000</f>
        <v>8897350</v>
      </c>
      <c r="F60" s="19">
        <f t="shared" ref="F60:G77" si="2">D60-B60</f>
        <v>0</v>
      </c>
      <c r="G60" s="20">
        <f t="shared" si="2"/>
        <v>-1988250</v>
      </c>
      <c r="H60" s="11"/>
      <c r="I60" s="11"/>
      <c r="J60" s="11"/>
      <c r="K60" s="11"/>
      <c r="L60" s="11"/>
      <c r="M60" s="11"/>
      <c r="N60" s="11"/>
      <c r="O60" s="11"/>
      <c r="P60" s="11"/>
      <c r="Q60" s="11"/>
      <c r="R60" s="11"/>
      <c r="S60" s="11"/>
      <c r="T60" s="11"/>
      <c r="U60" s="11"/>
      <c r="V60" s="11"/>
      <c r="W60" s="11"/>
      <c r="X60" s="11"/>
      <c r="Y60" s="11"/>
      <c r="Z60" s="11"/>
      <c r="AA60" s="11"/>
      <c r="AB60" s="11"/>
      <c r="AC60" s="11"/>
      <c r="AD60" s="11"/>
      <c r="AE60" s="11"/>
      <c r="AF60" s="11"/>
      <c r="AG60" s="11"/>
      <c r="AH60" s="11"/>
      <c r="AI60" s="11"/>
      <c r="AJ60" s="11"/>
      <c r="AK60" s="11"/>
      <c r="AL60" s="11"/>
      <c r="AM60" s="11"/>
      <c r="AN60" s="11"/>
      <c r="AO60" s="11"/>
      <c r="AP60" s="11"/>
      <c r="AQ60" s="11"/>
      <c r="AR60" s="11"/>
      <c r="AS60" s="11"/>
      <c r="AT60" s="11"/>
    </row>
    <row r="61" spans="1:47" ht="18.75" customHeight="1" x14ac:dyDescent="0.25">
      <c r="A61" s="21" t="s">
        <v>154</v>
      </c>
      <c r="B61" s="14"/>
      <c r="C61" s="14"/>
      <c r="D61" s="3"/>
      <c r="E61" s="2"/>
      <c r="F61" s="19">
        <f t="shared" si="2"/>
        <v>0</v>
      </c>
      <c r="G61" s="20">
        <f t="shared" si="2"/>
        <v>0</v>
      </c>
      <c r="H61" s="11"/>
      <c r="I61" s="11"/>
      <c r="J61" s="11"/>
      <c r="K61" s="11"/>
      <c r="L61" s="11"/>
      <c r="M61" s="11"/>
      <c r="N61" s="11"/>
      <c r="O61" s="11"/>
      <c r="P61" s="11"/>
      <c r="Q61" s="11"/>
      <c r="R61" s="11"/>
      <c r="S61" s="11"/>
      <c r="T61" s="11"/>
      <c r="U61" s="11"/>
      <c r="V61" s="11"/>
      <c r="W61" s="11"/>
      <c r="X61" s="11"/>
      <c r="Y61" s="11"/>
      <c r="Z61" s="11"/>
      <c r="AA61" s="11"/>
      <c r="AB61" s="11"/>
      <c r="AC61" s="11"/>
      <c r="AD61" s="11"/>
      <c r="AE61" s="11"/>
      <c r="AF61" s="11"/>
      <c r="AG61" s="11"/>
      <c r="AH61" s="11"/>
      <c r="AI61" s="11"/>
      <c r="AJ61" s="11"/>
      <c r="AK61" s="11"/>
      <c r="AL61" s="11"/>
      <c r="AM61" s="11"/>
      <c r="AN61" s="11"/>
      <c r="AO61" s="11"/>
      <c r="AP61" s="11"/>
      <c r="AQ61" s="11"/>
      <c r="AR61" s="11"/>
      <c r="AS61" s="11"/>
      <c r="AT61" s="11"/>
    </row>
    <row r="62" spans="1:47" ht="18.75" customHeight="1" x14ac:dyDescent="0.25">
      <c r="A62" s="21" t="s">
        <v>155</v>
      </c>
      <c r="B62" s="14"/>
      <c r="C62" s="14"/>
      <c r="D62" s="3"/>
      <c r="E62" s="2"/>
      <c r="F62" s="19">
        <f t="shared" si="2"/>
        <v>0</v>
      </c>
      <c r="G62" s="20">
        <f t="shared" si="2"/>
        <v>0</v>
      </c>
      <c r="H62" s="11"/>
      <c r="I62" s="11"/>
      <c r="J62" s="11"/>
      <c r="K62" s="11"/>
      <c r="L62" s="11"/>
      <c r="M62" s="11"/>
      <c r="N62" s="11"/>
      <c r="O62" s="11"/>
      <c r="P62" s="11"/>
      <c r="Q62" s="11"/>
      <c r="R62" s="11"/>
      <c r="S62" s="11"/>
      <c r="T62" s="11"/>
      <c r="U62" s="11"/>
      <c r="V62" s="11"/>
      <c r="W62" s="11"/>
      <c r="X62" s="11"/>
      <c r="Y62" s="11"/>
      <c r="Z62" s="11"/>
      <c r="AA62" s="11"/>
      <c r="AB62" s="11"/>
      <c r="AC62" s="11"/>
      <c r="AD62" s="11"/>
      <c r="AE62" s="11"/>
      <c r="AF62" s="11"/>
      <c r="AG62" s="11"/>
      <c r="AH62" s="11"/>
      <c r="AI62" s="11"/>
      <c r="AJ62" s="11"/>
      <c r="AK62" s="11"/>
      <c r="AL62" s="11"/>
      <c r="AM62" s="11"/>
      <c r="AN62" s="11"/>
      <c r="AO62" s="11"/>
      <c r="AP62" s="11"/>
      <c r="AQ62" s="11"/>
      <c r="AR62" s="11"/>
      <c r="AS62" s="11"/>
      <c r="AT62" s="11"/>
    </row>
    <row r="63" spans="1:47" ht="18.75" customHeight="1" x14ac:dyDescent="0.25">
      <c r="A63" s="21" t="s">
        <v>156</v>
      </c>
      <c r="B63" s="14"/>
      <c r="C63" s="14"/>
      <c r="D63" s="3"/>
      <c r="E63" s="2"/>
      <c r="F63" s="19">
        <f t="shared" si="2"/>
        <v>0</v>
      </c>
      <c r="G63" s="20">
        <f t="shared" si="2"/>
        <v>0</v>
      </c>
      <c r="H63" s="11"/>
      <c r="I63" s="11"/>
      <c r="J63" s="11"/>
      <c r="K63" s="11"/>
      <c r="L63" s="11"/>
      <c r="M63" s="11"/>
      <c r="N63" s="11"/>
      <c r="O63" s="11"/>
      <c r="P63" s="11"/>
      <c r="Q63" s="11"/>
      <c r="R63" s="11"/>
      <c r="S63" s="11"/>
      <c r="T63" s="11"/>
      <c r="U63" s="11"/>
      <c r="V63" s="11"/>
      <c r="W63" s="11"/>
      <c r="X63" s="11"/>
      <c r="Y63" s="11"/>
      <c r="Z63" s="11"/>
      <c r="AA63" s="11"/>
      <c r="AB63" s="11"/>
      <c r="AC63" s="11"/>
      <c r="AD63" s="11"/>
      <c r="AE63" s="11"/>
      <c r="AF63" s="11"/>
      <c r="AG63" s="11"/>
      <c r="AH63" s="11"/>
      <c r="AI63" s="11"/>
      <c r="AJ63" s="11"/>
      <c r="AK63" s="11"/>
      <c r="AL63" s="11"/>
      <c r="AM63" s="11"/>
      <c r="AN63" s="11"/>
      <c r="AO63" s="11"/>
      <c r="AP63" s="11"/>
      <c r="AQ63" s="11"/>
      <c r="AR63" s="11"/>
      <c r="AS63" s="11"/>
      <c r="AT63" s="11"/>
    </row>
    <row r="64" spans="1:47" ht="18.75" customHeight="1" x14ac:dyDescent="0.25">
      <c r="A64" s="21" t="s">
        <v>157</v>
      </c>
      <c r="B64" s="14"/>
      <c r="C64" s="14"/>
      <c r="D64" s="3"/>
      <c r="E64" s="2"/>
      <c r="F64" s="19">
        <f t="shared" si="2"/>
        <v>0</v>
      </c>
      <c r="G64" s="20">
        <f t="shared" si="2"/>
        <v>0</v>
      </c>
      <c r="H64" s="11"/>
      <c r="I64" s="11"/>
      <c r="J64" s="11"/>
      <c r="K64" s="11"/>
      <c r="L64" s="11"/>
      <c r="M64" s="11"/>
      <c r="N64" s="11"/>
      <c r="O64" s="11"/>
      <c r="P64" s="11"/>
      <c r="Q64" s="11"/>
      <c r="R64" s="11"/>
      <c r="S64" s="11"/>
      <c r="T64" s="11"/>
      <c r="U64" s="11"/>
      <c r="V64" s="11"/>
      <c r="W64" s="11"/>
      <c r="X64" s="11"/>
      <c r="Y64" s="11"/>
      <c r="Z64" s="11"/>
      <c r="AA64" s="11"/>
      <c r="AB64" s="11"/>
      <c r="AC64" s="11"/>
      <c r="AD64" s="11"/>
      <c r="AE64" s="11"/>
      <c r="AF64" s="11"/>
      <c r="AG64" s="11"/>
      <c r="AH64" s="11"/>
      <c r="AI64" s="11"/>
      <c r="AJ64" s="11"/>
      <c r="AK64" s="11"/>
      <c r="AL64" s="11"/>
      <c r="AM64" s="11"/>
      <c r="AN64" s="11"/>
      <c r="AO64" s="11"/>
      <c r="AP64" s="11"/>
      <c r="AQ64" s="11"/>
      <c r="AR64" s="11"/>
      <c r="AS64" s="11"/>
      <c r="AT64" s="11"/>
    </row>
    <row r="65" spans="1:46" ht="15.75" x14ac:dyDescent="0.25">
      <c r="A65" s="21" t="s">
        <v>127</v>
      </c>
      <c r="B65" s="14"/>
      <c r="C65" s="2">
        <f>9000000+1020000</f>
        <v>10020000</v>
      </c>
      <c r="D65" s="3"/>
      <c r="E65" s="2">
        <f>120000+800000+350000+380000+250000+800000+150000+730000+460000+470000+160000+100000+80000+150000+1000000+570000+1000000+270000+300000+800000+200000+300000+300000+420000</f>
        <v>10160000</v>
      </c>
      <c r="F65" s="19">
        <v>0</v>
      </c>
      <c r="G65" s="20">
        <f t="shared" si="2"/>
        <v>140000</v>
      </c>
      <c r="H65" s="11"/>
      <c r="I65" s="11"/>
      <c r="J65" s="11"/>
      <c r="K65" s="11"/>
      <c r="L65" s="11"/>
      <c r="M65" s="11"/>
      <c r="N65" s="11"/>
      <c r="O65" s="11"/>
      <c r="P65" s="11"/>
      <c r="Q65" s="11"/>
      <c r="R65" s="11"/>
      <c r="S65" s="11"/>
      <c r="T65" s="11"/>
      <c r="U65" s="11"/>
      <c r="V65" s="11"/>
      <c r="W65" s="11"/>
      <c r="X65" s="11"/>
      <c r="Y65" s="11"/>
      <c r="Z65" s="11"/>
      <c r="AA65" s="11"/>
      <c r="AB65" s="11"/>
      <c r="AC65" s="11"/>
      <c r="AD65" s="11"/>
      <c r="AE65" s="11"/>
      <c r="AF65" s="11"/>
      <c r="AG65" s="11"/>
      <c r="AH65" s="11"/>
      <c r="AI65" s="11"/>
      <c r="AJ65" s="11"/>
      <c r="AK65" s="11"/>
      <c r="AL65" s="11"/>
      <c r="AM65" s="11"/>
      <c r="AN65" s="11"/>
      <c r="AO65" s="11"/>
      <c r="AP65" s="11"/>
      <c r="AQ65" s="11"/>
      <c r="AR65" s="11"/>
      <c r="AS65" s="11"/>
      <c r="AT65" s="11"/>
    </row>
    <row r="66" spans="1:46" ht="15.75" x14ac:dyDescent="0.25">
      <c r="A66" s="21" t="s">
        <v>158</v>
      </c>
      <c r="B66" s="14"/>
      <c r="C66" s="14"/>
      <c r="D66" s="3"/>
      <c r="E66" s="2"/>
      <c r="F66" s="19">
        <v>0</v>
      </c>
      <c r="G66" s="20">
        <f t="shared" si="2"/>
        <v>0</v>
      </c>
      <c r="H66" s="11"/>
      <c r="I66" s="11"/>
      <c r="J66" s="11"/>
      <c r="K66" s="11"/>
      <c r="L66" s="11"/>
      <c r="M66" s="11"/>
      <c r="N66" s="11"/>
      <c r="O66" s="11"/>
      <c r="P66" s="11"/>
      <c r="Q66" s="11"/>
      <c r="R66" s="11"/>
      <c r="S66" s="11"/>
      <c r="T66" s="11"/>
      <c r="U66" s="11"/>
      <c r="V66" s="11"/>
      <c r="W66" s="11"/>
      <c r="X66" s="11"/>
      <c r="Y66" s="11"/>
      <c r="Z66" s="11"/>
      <c r="AA66" s="11"/>
      <c r="AB66" s="11"/>
      <c r="AC66" s="11"/>
      <c r="AD66" s="11"/>
      <c r="AE66" s="11"/>
      <c r="AF66" s="11"/>
      <c r="AG66" s="11"/>
      <c r="AH66" s="11"/>
      <c r="AI66" s="11"/>
      <c r="AJ66" s="11"/>
      <c r="AK66" s="11"/>
      <c r="AL66" s="11"/>
      <c r="AM66" s="11"/>
      <c r="AN66" s="11"/>
      <c r="AO66" s="11"/>
      <c r="AP66" s="11"/>
      <c r="AQ66" s="11"/>
      <c r="AR66" s="11"/>
      <c r="AS66" s="11"/>
      <c r="AT66" s="11"/>
    </row>
    <row r="67" spans="1:46" ht="15.75" x14ac:dyDescent="0.25">
      <c r="A67" s="21" t="s">
        <v>159</v>
      </c>
      <c r="B67" s="14"/>
      <c r="C67" s="14"/>
      <c r="D67" s="3"/>
      <c r="E67" s="2"/>
      <c r="F67" s="19">
        <f t="shared" si="2"/>
        <v>0</v>
      </c>
      <c r="G67" s="20">
        <f t="shared" si="2"/>
        <v>0</v>
      </c>
      <c r="H67" s="11"/>
      <c r="I67" s="11"/>
      <c r="J67" s="11"/>
      <c r="K67" s="11"/>
      <c r="L67" s="11"/>
      <c r="M67" s="11"/>
      <c r="N67" s="11"/>
      <c r="O67" s="11"/>
      <c r="P67" s="11"/>
      <c r="Q67" s="11"/>
      <c r="R67" s="11"/>
      <c r="S67" s="11"/>
      <c r="T67" s="11"/>
      <c r="U67" s="11"/>
      <c r="V67" s="11"/>
      <c r="W67" s="11"/>
      <c r="X67" s="11"/>
      <c r="Y67" s="11"/>
      <c r="Z67" s="11"/>
      <c r="AA67" s="11"/>
      <c r="AB67" s="11"/>
      <c r="AC67" s="11"/>
      <c r="AD67" s="11"/>
      <c r="AE67" s="11"/>
      <c r="AF67" s="11"/>
      <c r="AG67" s="11"/>
      <c r="AH67" s="11"/>
      <c r="AI67" s="11"/>
      <c r="AJ67" s="11"/>
      <c r="AK67" s="11"/>
      <c r="AL67" s="11"/>
      <c r="AM67" s="11"/>
      <c r="AN67" s="11"/>
      <c r="AO67" s="11"/>
      <c r="AP67" s="11"/>
      <c r="AQ67" s="11"/>
      <c r="AR67" s="11"/>
      <c r="AS67" s="11"/>
      <c r="AT67" s="11"/>
    </row>
    <row r="68" spans="1:46" ht="15.75" x14ac:dyDescent="0.25">
      <c r="A68" s="21" t="s">
        <v>160</v>
      </c>
      <c r="B68" s="14"/>
      <c r="C68" s="14"/>
      <c r="D68" s="3"/>
      <c r="E68" s="12"/>
      <c r="F68" s="19">
        <f t="shared" si="2"/>
        <v>0</v>
      </c>
      <c r="G68" s="20">
        <f t="shared" si="2"/>
        <v>0</v>
      </c>
      <c r="H68" s="11"/>
      <c r="I68" s="11"/>
      <c r="J68" s="11"/>
      <c r="K68" s="11"/>
      <c r="L68" s="11"/>
      <c r="M68" s="11"/>
      <c r="N68" s="11"/>
      <c r="O68" s="11"/>
      <c r="P68" s="11"/>
      <c r="Q68" s="11"/>
      <c r="R68" s="11"/>
      <c r="S68" s="11"/>
      <c r="T68" s="11"/>
      <c r="U68" s="11"/>
      <c r="V68" s="11"/>
      <c r="W68" s="11"/>
      <c r="X68" s="11"/>
      <c r="Y68" s="11"/>
      <c r="Z68" s="11"/>
      <c r="AA68" s="11"/>
      <c r="AB68" s="11"/>
      <c r="AC68" s="11"/>
      <c r="AD68" s="11"/>
      <c r="AE68" s="11"/>
      <c r="AF68" s="11"/>
      <c r="AG68" s="11"/>
      <c r="AH68" s="11"/>
      <c r="AI68" s="11"/>
      <c r="AJ68" s="11"/>
      <c r="AK68" s="11"/>
      <c r="AL68" s="11"/>
      <c r="AM68" s="11"/>
      <c r="AN68" s="11"/>
      <c r="AO68" s="11"/>
      <c r="AP68" s="11"/>
      <c r="AQ68" s="11"/>
      <c r="AR68" s="11"/>
      <c r="AS68" s="11"/>
      <c r="AT68" s="11"/>
    </row>
    <row r="69" spans="1:46" ht="15.75" x14ac:dyDescent="0.25">
      <c r="A69" s="21" t="s">
        <v>161</v>
      </c>
      <c r="B69" s="14"/>
      <c r="C69" s="14"/>
      <c r="D69" s="3"/>
      <c r="E69" s="2"/>
      <c r="F69" s="19">
        <f t="shared" si="2"/>
        <v>0</v>
      </c>
      <c r="G69" s="20">
        <f t="shared" si="2"/>
        <v>0</v>
      </c>
      <c r="H69" s="11"/>
      <c r="I69" s="11"/>
      <c r="J69" s="11"/>
      <c r="K69" s="11"/>
      <c r="L69" s="11"/>
      <c r="M69" s="11"/>
      <c r="N69" s="11"/>
      <c r="O69" s="11"/>
      <c r="P69" s="11"/>
      <c r="Q69" s="11"/>
      <c r="R69" s="11"/>
      <c r="S69" s="11"/>
      <c r="T69" s="11"/>
      <c r="U69" s="11"/>
      <c r="V69" s="11"/>
      <c r="W69" s="11"/>
      <c r="X69" s="11"/>
      <c r="Y69" s="11"/>
      <c r="Z69" s="11"/>
      <c r="AA69" s="11"/>
      <c r="AB69" s="11"/>
      <c r="AC69" s="11"/>
      <c r="AD69" s="11"/>
      <c r="AE69" s="11"/>
      <c r="AF69" s="11"/>
      <c r="AG69" s="11"/>
      <c r="AH69" s="11"/>
      <c r="AI69" s="11"/>
      <c r="AJ69" s="11"/>
      <c r="AK69" s="11"/>
      <c r="AL69" s="11"/>
      <c r="AM69" s="11"/>
      <c r="AN69" s="11"/>
      <c r="AO69" s="11"/>
      <c r="AP69" s="11"/>
      <c r="AQ69" s="11"/>
      <c r="AR69" s="11"/>
      <c r="AS69" s="11"/>
      <c r="AT69" s="11"/>
    </row>
    <row r="70" spans="1:46" ht="15.75" x14ac:dyDescent="0.25">
      <c r="A70" s="21" t="s">
        <v>162</v>
      </c>
      <c r="B70" s="14"/>
      <c r="C70" s="14"/>
      <c r="D70" s="3"/>
      <c r="E70" s="2"/>
      <c r="F70" s="19">
        <f t="shared" si="2"/>
        <v>0</v>
      </c>
      <c r="G70" s="20">
        <f t="shared" si="2"/>
        <v>0</v>
      </c>
      <c r="H70" s="11"/>
      <c r="I70" s="11"/>
      <c r="J70" s="11"/>
      <c r="K70" s="11"/>
      <c r="L70" s="11"/>
      <c r="M70" s="11"/>
      <c r="N70" s="11"/>
      <c r="O70" s="11"/>
      <c r="P70" s="11"/>
      <c r="Q70" s="11"/>
      <c r="R70" s="11"/>
      <c r="S70" s="11"/>
      <c r="T70" s="11"/>
      <c r="U70" s="11"/>
      <c r="V70" s="11"/>
      <c r="W70" s="11"/>
      <c r="X70" s="11"/>
      <c r="Y70" s="11"/>
      <c r="Z70" s="11"/>
      <c r="AA70" s="11"/>
      <c r="AB70" s="11"/>
      <c r="AC70" s="11"/>
      <c r="AD70" s="11"/>
      <c r="AE70" s="11"/>
      <c r="AF70" s="11"/>
      <c r="AG70" s="11"/>
      <c r="AH70" s="11"/>
      <c r="AI70" s="11"/>
      <c r="AJ70" s="11"/>
      <c r="AK70" s="11"/>
      <c r="AL70" s="11"/>
      <c r="AM70" s="11"/>
      <c r="AN70" s="11"/>
      <c r="AO70" s="11"/>
      <c r="AP70" s="11"/>
      <c r="AQ70" s="11"/>
      <c r="AR70" s="11"/>
      <c r="AS70" s="11"/>
      <c r="AT70" s="11"/>
    </row>
    <row r="71" spans="1:46" ht="15.75" x14ac:dyDescent="0.25">
      <c r="A71" s="21" t="s">
        <v>163</v>
      </c>
      <c r="B71" s="14"/>
      <c r="C71" s="14"/>
      <c r="D71" s="3"/>
      <c r="E71" s="2"/>
      <c r="F71" s="19">
        <f t="shared" si="2"/>
        <v>0</v>
      </c>
      <c r="G71" s="20">
        <f t="shared" si="2"/>
        <v>0</v>
      </c>
      <c r="H71" s="11"/>
      <c r="I71" s="11"/>
      <c r="J71" s="11"/>
      <c r="K71" s="11"/>
      <c r="L71" s="11"/>
      <c r="M71" s="11"/>
      <c r="N71" s="11"/>
      <c r="O71" s="11"/>
      <c r="P71" s="11"/>
      <c r="Q71" s="11"/>
      <c r="R71" s="11"/>
      <c r="S71" s="11"/>
      <c r="T71" s="11"/>
      <c r="U71" s="11"/>
      <c r="V71" s="11"/>
      <c r="W71" s="11"/>
      <c r="X71" s="11"/>
      <c r="Y71" s="11"/>
      <c r="Z71" s="11"/>
      <c r="AA71" s="11"/>
      <c r="AB71" s="11"/>
      <c r="AC71" s="11"/>
      <c r="AD71" s="11"/>
      <c r="AE71" s="11"/>
      <c r="AF71" s="11"/>
      <c r="AG71" s="11"/>
      <c r="AH71" s="11"/>
      <c r="AI71" s="11"/>
      <c r="AJ71" s="11"/>
      <c r="AK71" s="11"/>
      <c r="AL71" s="11"/>
      <c r="AM71" s="11"/>
      <c r="AN71" s="11"/>
      <c r="AO71" s="11"/>
      <c r="AP71" s="11"/>
      <c r="AQ71" s="11"/>
      <c r="AR71" s="11"/>
      <c r="AS71" s="11"/>
      <c r="AT71" s="11"/>
    </row>
    <row r="72" spans="1:46" ht="15.75" x14ac:dyDescent="0.25">
      <c r="A72" s="21" t="s">
        <v>164</v>
      </c>
      <c r="B72" s="14"/>
      <c r="C72" s="14"/>
      <c r="D72" s="3"/>
      <c r="E72" s="2"/>
      <c r="F72" s="19">
        <f t="shared" si="2"/>
        <v>0</v>
      </c>
      <c r="G72" s="20">
        <f t="shared" si="2"/>
        <v>0</v>
      </c>
      <c r="H72" s="11"/>
      <c r="I72" s="11"/>
      <c r="J72" s="11"/>
      <c r="K72" s="11"/>
      <c r="L72" s="11"/>
      <c r="M72" s="11"/>
      <c r="N72" s="11"/>
      <c r="O72" s="11"/>
      <c r="P72" s="11"/>
      <c r="Q72" s="11"/>
      <c r="R72" s="11"/>
      <c r="S72" s="11"/>
      <c r="T72" s="11"/>
      <c r="U72" s="11"/>
      <c r="V72" s="11"/>
      <c r="W72" s="11"/>
      <c r="X72" s="11"/>
      <c r="Y72" s="11"/>
      <c r="Z72" s="11"/>
      <c r="AA72" s="11"/>
      <c r="AB72" s="11"/>
      <c r="AC72" s="11"/>
      <c r="AD72" s="11"/>
      <c r="AE72" s="11"/>
      <c r="AF72" s="11"/>
      <c r="AG72" s="11"/>
      <c r="AH72" s="11"/>
      <c r="AI72" s="11"/>
      <c r="AJ72" s="11"/>
      <c r="AK72" s="11"/>
      <c r="AL72" s="11"/>
      <c r="AM72" s="11"/>
      <c r="AN72" s="11"/>
      <c r="AO72" s="11"/>
      <c r="AP72" s="11"/>
      <c r="AQ72" s="11"/>
      <c r="AR72" s="11"/>
      <c r="AS72" s="11"/>
      <c r="AT72" s="11"/>
    </row>
    <row r="73" spans="1:46" ht="15.75" x14ac:dyDescent="0.25">
      <c r="A73" s="21" t="s">
        <v>165</v>
      </c>
      <c r="B73" s="14"/>
      <c r="C73" s="14"/>
      <c r="D73" s="3"/>
      <c r="E73" s="2"/>
      <c r="F73" s="19">
        <f t="shared" si="2"/>
        <v>0</v>
      </c>
      <c r="G73" s="20">
        <f t="shared" si="2"/>
        <v>0</v>
      </c>
      <c r="H73" s="11"/>
      <c r="I73" s="11"/>
      <c r="J73" s="11"/>
      <c r="K73" s="11"/>
      <c r="L73" s="11"/>
      <c r="M73" s="11"/>
      <c r="N73" s="11"/>
      <c r="O73" s="11"/>
      <c r="P73" s="11"/>
      <c r="Q73" s="11"/>
      <c r="R73" s="11"/>
      <c r="S73" s="11"/>
      <c r="T73" s="11"/>
      <c r="U73" s="11"/>
      <c r="V73" s="11"/>
      <c r="W73" s="11"/>
      <c r="X73" s="11"/>
      <c r="Y73" s="11"/>
      <c r="Z73" s="11"/>
      <c r="AA73" s="11"/>
      <c r="AB73" s="11"/>
      <c r="AC73" s="11"/>
      <c r="AD73" s="11"/>
      <c r="AE73" s="11"/>
      <c r="AF73" s="11"/>
      <c r="AG73" s="11"/>
      <c r="AH73" s="11"/>
      <c r="AI73" s="11"/>
      <c r="AJ73" s="11"/>
      <c r="AK73" s="11"/>
      <c r="AL73" s="11"/>
      <c r="AM73" s="11"/>
      <c r="AN73" s="11"/>
      <c r="AO73" s="11"/>
      <c r="AP73" s="11"/>
      <c r="AQ73" s="11"/>
      <c r="AR73" s="11"/>
      <c r="AS73" s="11"/>
      <c r="AT73" s="11"/>
    </row>
    <row r="74" spans="1:46" ht="15.75" x14ac:dyDescent="0.25">
      <c r="A74" s="21" t="s">
        <v>166</v>
      </c>
      <c r="B74" s="14"/>
      <c r="C74" s="14"/>
      <c r="D74" s="3"/>
      <c r="E74" s="2"/>
      <c r="F74" s="19">
        <f t="shared" si="2"/>
        <v>0</v>
      </c>
      <c r="G74" s="20">
        <f t="shared" si="2"/>
        <v>0</v>
      </c>
      <c r="H74" s="11"/>
      <c r="I74" s="11"/>
      <c r="J74" s="11"/>
      <c r="K74" s="11"/>
      <c r="L74" s="11"/>
      <c r="M74" s="11"/>
      <c r="N74" s="11"/>
      <c r="O74" s="11"/>
      <c r="P74" s="11"/>
      <c r="Q74" s="11"/>
      <c r="R74" s="11"/>
      <c r="S74" s="11"/>
      <c r="T74" s="11"/>
      <c r="U74" s="11"/>
      <c r="V74" s="11"/>
      <c r="W74" s="11"/>
      <c r="X74" s="11"/>
      <c r="Y74" s="11"/>
      <c r="Z74" s="11"/>
      <c r="AA74" s="11"/>
      <c r="AB74" s="11"/>
      <c r="AC74" s="11"/>
      <c r="AD74" s="11"/>
      <c r="AE74" s="11"/>
      <c r="AF74" s="11"/>
      <c r="AG74" s="11"/>
      <c r="AH74" s="11"/>
      <c r="AI74" s="11"/>
      <c r="AJ74" s="11"/>
      <c r="AK74" s="11"/>
      <c r="AL74" s="11"/>
      <c r="AM74" s="11"/>
      <c r="AN74" s="11"/>
      <c r="AO74" s="11"/>
      <c r="AP74" s="11"/>
      <c r="AQ74" s="11"/>
      <c r="AR74" s="11"/>
      <c r="AS74" s="11"/>
      <c r="AT74" s="11"/>
    </row>
    <row r="75" spans="1:46" ht="15.75" x14ac:dyDescent="0.25">
      <c r="A75" s="21" t="s">
        <v>121</v>
      </c>
      <c r="B75" s="2"/>
      <c r="C75" s="2">
        <v>150000</v>
      </c>
      <c r="D75" s="3"/>
      <c r="E75" s="2">
        <v>150000</v>
      </c>
      <c r="F75" s="19">
        <f t="shared" si="2"/>
        <v>0</v>
      </c>
      <c r="G75" s="20">
        <f t="shared" si="2"/>
        <v>0</v>
      </c>
      <c r="H75" s="11"/>
      <c r="I75" s="11"/>
      <c r="J75" s="11"/>
      <c r="K75" s="11"/>
      <c r="L75" s="11"/>
      <c r="M75" s="11"/>
      <c r="N75" s="11"/>
      <c r="O75" s="11"/>
      <c r="P75" s="11"/>
      <c r="Q75" s="11"/>
      <c r="R75" s="11"/>
      <c r="S75" s="11"/>
      <c r="T75" s="11"/>
      <c r="U75" s="11"/>
      <c r="V75" s="11"/>
      <c r="W75" s="11"/>
      <c r="X75" s="11"/>
      <c r="Y75" s="11"/>
      <c r="Z75" s="11"/>
      <c r="AA75" s="11"/>
      <c r="AB75" s="11"/>
      <c r="AC75" s="11"/>
      <c r="AD75" s="11"/>
      <c r="AE75" s="11"/>
      <c r="AF75" s="11"/>
      <c r="AG75" s="11"/>
      <c r="AH75" s="11"/>
      <c r="AI75" s="11"/>
      <c r="AJ75" s="11"/>
      <c r="AK75" s="11"/>
      <c r="AL75" s="11"/>
      <c r="AM75" s="11"/>
      <c r="AN75" s="11"/>
      <c r="AO75" s="11"/>
      <c r="AP75" s="11"/>
      <c r="AQ75" s="11"/>
      <c r="AR75" s="11"/>
      <c r="AS75" s="11"/>
      <c r="AT75" s="11"/>
    </row>
    <row r="76" spans="1:46" ht="15.75" x14ac:dyDescent="0.25">
      <c r="A76" s="21" t="s">
        <v>167</v>
      </c>
      <c r="B76" s="2"/>
      <c r="C76" s="2">
        <v>3500000</v>
      </c>
      <c r="D76" s="3"/>
      <c r="E76" s="2">
        <f>381000+19800+720000+45000+241500+2200000+332900</f>
        <v>3940200</v>
      </c>
      <c r="F76" s="19">
        <f t="shared" si="2"/>
        <v>0</v>
      </c>
      <c r="G76" s="20">
        <f t="shared" si="2"/>
        <v>440200</v>
      </c>
      <c r="H76" s="11"/>
      <c r="I76" s="11"/>
      <c r="J76" s="11"/>
      <c r="K76" s="11"/>
      <c r="L76" s="11"/>
      <c r="M76" s="11"/>
      <c r="N76" s="11"/>
      <c r="O76" s="11"/>
      <c r="P76" s="11"/>
      <c r="Q76" s="11"/>
      <c r="R76" s="11"/>
      <c r="S76" s="11"/>
      <c r="T76" s="11"/>
      <c r="U76" s="11"/>
      <c r="V76" s="11"/>
      <c r="W76" s="11"/>
      <c r="X76" s="11"/>
      <c r="Y76" s="11"/>
      <c r="Z76" s="11"/>
      <c r="AA76" s="11"/>
      <c r="AB76" s="11"/>
      <c r="AC76" s="11"/>
      <c r="AD76" s="11"/>
      <c r="AE76" s="11"/>
      <c r="AF76" s="11"/>
      <c r="AG76" s="11"/>
      <c r="AH76" s="11"/>
      <c r="AI76" s="11"/>
      <c r="AJ76" s="11"/>
      <c r="AK76" s="11"/>
      <c r="AL76" s="11"/>
      <c r="AM76" s="11"/>
      <c r="AN76" s="11"/>
      <c r="AO76" s="11"/>
      <c r="AP76" s="11"/>
      <c r="AQ76" s="11"/>
      <c r="AR76" s="11"/>
      <c r="AS76" s="11"/>
      <c r="AT76" s="11"/>
    </row>
    <row r="77" spans="1:46" ht="15.75" x14ac:dyDescent="0.25">
      <c r="A77" s="21" t="s">
        <v>67</v>
      </c>
      <c r="B77" s="2">
        <v>1500</v>
      </c>
      <c r="C77" s="2">
        <v>2000000</v>
      </c>
      <c r="D77" s="3">
        <f>300+300+300+800</f>
        <v>1700</v>
      </c>
      <c r="E77" s="2">
        <f>500000+500000+200000+500000+600000</f>
        <v>2300000</v>
      </c>
      <c r="F77" s="19">
        <f t="shared" si="2"/>
        <v>200</v>
      </c>
      <c r="G77" s="20">
        <f t="shared" si="2"/>
        <v>300000</v>
      </c>
      <c r="H77" s="11"/>
      <c r="I77" s="11"/>
      <c r="J77" s="11"/>
      <c r="K77" s="11"/>
      <c r="L77" s="11"/>
      <c r="M77" s="11"/>
      <c r="N77" s="11"/>
      <c r="O77" s="11"/>
      <c r="P77" s="11"/>
      <c r="Q77" s="11"/>
      <c r="R77" s="11"/>
      <c r="S77" s="11"/>
      <c r="T77" s="11"/>
      <c r="U77" s="11"/>
      <c r="V77" s="11"/>
      <c r="W77" s="11"/>
      <c r="X77" s="11"/>
      <c r="Y77" s="11"/>
      <c r="Z77" s="11"/>
      <c r="AA77" s="11"/>
      <c r="AB77" s="11"/>
      <c r="AC77" s="11"/>
      <c r="AD77" s="11"/>
      <c r="AE77" s="11"/>
      <c r="AF77" s="11"/>
      <c r="AG77" s="11"/>
      <c r="AH77" s="11"/>
      <c r="AI77" s="11"/>
      <c r="AJ77" s="11"/>
      <c r="AK77" s="11"/>
      <c r="AL77" s="11"/>
      <c r="AM77" s="11"/>
      <c r="AN77" s="11"/>
      <c r="AO77" s="11"/>
      <c r="AP77" s="11"/>
      <c r="AQ77" s="11"/>
      <c r="AR77" s="11"/>
      <c r="AS77" s="11"/>
      <c r="AT77" s="11"/>
    </row>
    <row r="78" spans="1:46" ht="15.75" x14ac:dyDescent="0.25">
      <c r="A78" s="21" t="s">
        <v>168</v>
      </c>
      <c r="B78" s="2"/>
      <c r="C78" s="2">
        <v>2400000</v>
      </c>
      <c r="D78" s="3"/>
      <c r="E78" s="2">
        <f>500000+800000+850000-342458.28-44000+490000+245000+187634.48</f>
        <v>2686176.1999999997</v>
      </c>
      <c r="F78" s="19">
        <f>D78-B78</f>
        <v>0</v>
      </c>
      <c r="G78" s="20">
        <f>E78-C78</f>
        <v>286176.19999999972</v>
      </c>
      <c r="H78" s="11"/>
      <c r="I78" s="11"/>
      <c r="J78" s="11"/>
      <c r="K78" s="11"/>
      <c r="L78" s="11"/>
      <c r="M78" s="11"/>
      <c r="N78" s="11"/>
      <c r="O78" s="11"/>
      <c r="P78" s="11"/>
      <c r="Q78" s="11"/>
      <c r="R78" s="11"/>
      <c r="S78" s="11"/>
      <c r="T78" s="11"/>
      <c r="U78" s="11"/>
      <c r="V78" s="11"/>
      <c r="W78" s="11"/>
      <c r="X78" s="11"/>
      <c r="Y78" s="11"/>
      <c r="Z78" s="11"/>
      <c r="AA78" s="11"/>
      <c r="AB78" s="11"/>
      <c r="AC78" s="11"/>
      <c r="AD78" s="11"/>
      <c r="AE78" s="11"/>
      <c r="AF78" s="11"/>
      <c r="AG78" s="11"/>
      <c r="AH78" s="11"/>
      <c r="AI78" s="11"/>
      <c r="AJ78" s="11"/>
      <c r="AK78" s="11"/>
      <c r="AL78" s="11"/>
      <c r="AM78" s="11"/>
      <c r="AN78" s="11"/>
      <c r="AO78" s="11"/>
      <c r="AP78" s="11"/>
      <c r="AQ78" s="11"/>
      <c r="AR78" s="11"/>
      <c r="AS78" s="11"/>
      <c r="AT78" s="11"/>
    </row>
    <row r="79" spans="1:46" ht="15.75" x14ac:dyDescent="0.25">
      <c r="A79" s="21" t="s">
        <v>50</v>
      </c>
      <c r="B79" s="14"/>
      <c r="C79" s="14"/>
      <c r="D79" s="3"/>
      <c r="E79" s="3"/>
      <c r="F79" s="19"/>
      <c r="G79" s="20"/>
      <c r="H79" s="11"/>
      <c r="I79" s="11"/>
      <c r="J79" s="11"/>
      <c r="K79" s="11"/>
      <c r="L79" s="11"/>
      <c r="M79" s="11"/>
      <c r="N79" s="11"/>
      <c r="O79" s="11"/>
      <c r="P79" s="11"/>
      <c r="Q79" s="11"/>
      <c r="R79" s="11"/>
      <c r="S79" s="11"/>
      <c r="T79" s="11"/>
      <c r="U79" s="11"/>
      <c r="V79" s="11"/>
      <c r="W79" s="11"/>
      <c r="X79" s="11"/>
      <c r="Y79" s="11"/>
      <c r="Z79" s="11"/>
      <c r="AA79" s="11"/>
      <c r="AB79" s="11"/>
      <c r="AC79" s="11"/>
      <c r="AD79" s="11"/>
      <c r="AE79" s="11"/>
      <c r="AF79" s="11"/>
      <c r="AG79" s="11"/>
      <c r="AH79" s="11"/>
      <c r="AI79" s="11"/>
      <c r="AJ79" s="11"/>
      <c r="AK79" s="11"/>
      <c r="AL79" s="11"/>
      <c r="AM79" s="11"/>
      <c r="AN79" s="11"/>
      <c r="AO79" s="11"/>
      <c r="AP79" s="11"/>
      <c r="AQ79" s="11"/>
      <c r="AR79" s="11"/>
      <c r="AS79" s="11"/>
      <c r="AT79" s="11"/>
    </row>
    <row r="80" spans="1:46" ht="15.75" x14ac:dyDescent="0.25">
      <c r="A80" s="21" t="s">
        <v>52</v>
      </c>
      <c r="B80" s="14"/>
      <c r="C80" s="14"/>
      <c r="D80" s="3"/>
      <c r="E80" s="3"/>
      <c r="F80" s="19"/>
      <c r="G80" s="20"/>
      <c r="H80" s="11"/>
      <c r="I80" s="11"/>
      <c r="J80" s="11"/>
      <c r="K80" s="11"/>
      <c r="L80" s="11"/>
      <c r="M80" s="11"/>
      <c r="N80" s="11"/>
      <c r="O80" s="11"/>
      <c r="P80" s="11"/>
      <c r="Q80" s="11"/>
      <c r="R80" s="11"/>
      <c r="S80" s="11"/>
      <c r="T80" s="11"/>
      <c r="U80" s="11"/>
      <c r="V80" s="11"/>
      <c r="W80" s="11"/>
      <c r="X80" s="11"/>
      <c r="Y80" s="11"/>
      <c r="Z80" s="11"/>
      <c r="AA80" s="11"/>
      <c r="AB80" s="11"/>
      <c r="AC80" s="11"/>
      <c r="AD80" s="11"/>
      <c r="AE80" s="11"/>
      <c r="AF80" s="11"/>
      <c r="AG80" s="11"/>
      <c r="AH80" s="11"/>
      <c r="AI80" s="11"/>
      <c r="AJ80" s="11"/>
      <c r="AK80" s="11"/>
      <c r="AL80" s="11"/>
      <c r="AM80" s="11"/>
      <c r="AN80" s="11"/>
      <c r="AO80" s="11"/>
      <c r="AP80" s="11"/>
      <c r="AQ80" s="11"/>
      <c r="AR80" s="11"/>
      <c r="AS80" s="11"/>
      <c r="AT80" s="11"/>
    </row>
    <row r="81" spans="1:46" ht="15.75" x14ac:dyDescent="0.25">
      <c r="A81" s="13" t="s">
        <v>169</v>
      </c>
      <c r="B81" s="23">
        <f t="shared" ref="B81:G81" si="3">SUM(B58:B80)</f>
        <v>1500</v>
      </c>
      <c r="C81" s="23">
        <f t="shared" si="3"/>
        <v>28955600</v>
      </c>
      <c r="D81" s="3">
        <f>SUM(D60:D78)</f>
        <v>1700</v>
      </c>
      <c r="E81" s="23">
        <f t="shared" si="3"/>
        <v>28133726.199999999</v>
      </c>
      <c r="F81" s="14">
        <f>SUM(F60:F78)</f>
        <v>200</v>
      </c>
      <c r="G81" s="23">
        <f t="shared" si="3"/>
        <v>-821873.80000000028</v>
      </c>
      <c r="H81" s="11"/>
      <c r="I81" s="11"/>
      <c r="J81" s="11"/>
      <c r="K81" s="11"/>
      <c r="L81" s="11"/>
      <c r="M81" s="11"/>
      <c r="N81" s="11"/>
      <c r="O81" s="11"/>
      <c r="P81" s="11"/>
      <c r="Q81" s="11"/>
      <c r="R81" s="11"/>
      <c r="S81" s="11"/>
      <c r="T81" s="11"/>
      <c r="U81" s="11"/>
      <c r="V81" s="11"/>
      <c r="W81" s="11"/>
      <c r="X81" s="11"/>
      <c r="Y81" s="11"/>
      <c r="Z81" s="11"/>
      <c r="AA81" s="11"/>
      <c r="AB81" s="11"/>
      <c r="AC81" s="11"/>
      <c r="AD81" s="11"/>
      <c r="AE81" s="11"/>
      <c r="AF81" s="11"/>
      <c r="AG81" s="11"/>
      <c r="AH81" s="11"/>
      <c r="AI81" s="11"/>
      <c r="AJ81" s="11"/>
      <c r="AK81" s="11"/>
      <c r="AL81" s="11"/>
      <c r="AM81" s="11"/>
      <c r="AN81" s="11"/>
      <c r="AO81" s="11"/>
      <c r="AP81" s="11"/>
      <c r="AQ81" s="11"/>
      <c r="AR81" s="11"/>
      <c r="AS81" s="11"/>
      <c r="AT81" s="11"/>
    </row>
    <row r="82" spans="1:46" ht="15.75" x14ac:dyDescent="0.25">
      <c r="A82" s="21"/>
      <c r="B82" s="3"/>
      <c r="C82" s="2"/>
      <c r="D82" s="3"/>
      <c r="E82" s="2"/>
      <c r="F82" s="19"/>
      <c r="G82" s="20"/>
      <c r="H82" s="11"/>
      <c r="I82" s="11"/>
      <c r="J82" s="11"/>
      <c r="K82" s="11"/>
      <c r="L82" s="11"/>
      <c r="M82" s="11"/>
      <c r="N82" s="11"/>
      <c r="O82" s="11"/>
      <c r="P82" s="11"/>
      <c r="Q82" s="11"/>
      <c r="R82" s="11"/>
      <c r="S82" s="11"/>
      <c r="T82" s="11"/>
      <c r="U82" s="11"/>
      <c r="V82" s="11"/>
      <c r="W82" s="11"/>
      <c r="X82" s="11"/>
      <c r="Y82" s="11"/>
      <c r="Z82" s="11"/>
      <c r="AA82" s="11"/>
      <c r="AB82" s="11"/>
      <c r="AC82" s="11"/>
      <c r="AD82" s="11"/>
      <c r="AE82" s="11"/>
      <c r="AF82" s="11"/>
      <c r="AG82" s="11"/>
      <c r="AH82" s="11"/>
      <c r="AI82" s="11"/>
      <c r="AJ82" s="11"/>
      <c r="AK82" s="11"/>
      <c r="AL82" s="11"/>
      <c r="AM82" s="11"/>
      <c r="AN82" s="11"/>
      <c r="AO82" s="11"/>
      <c r="AP82" s="11"/>
      <c r="AQ82" s="11"/>
      <c r="AR82" s="11"/>
      <c r="AS82" s="11"/>
      <c r="AT82" s="11"/>
    </row>
    <row r="83" spans="1:46" ht="15.75" x14ac:dyDescent="0.25">
      <c r="A83" s="13" t="s">
        <v>170</v>
      </c>
      <c r="B83" s="3"/>
      <c r="C83" s="2"/>
      <c r="D83" s="3"/>
      <c r="E83" s="2"/>
      <c r="F83" s="19"/>
      <c r="G83" s="20"/>
      <c r="H83" s="11"/>
      <c r="I83" s="11"/>
      <c r="J83" s="11"/>
      <c r="K83" s="11"/>
      <c r="L83" s="11"/>
      <c r="M83" s="11"/>
      <c r="N83" s="11"/>
      <c r="O83" s="11"/>
      <c r="P83" s="11"/>
      <c r="Q83" s="11"/>
      <c r="R83" s="11"/>
      <c r="S83" s="11"/>
      <c r="T83" s="11"/>
      <c r="U83" s="11"/>
      <c r="V83" s="11"/>
      <c r="W83" s="11"/>
      <c r="X83" s="11"/>
      <c r="Y83" s="11"/>
      <c r="Z83" s="11"/>
      <c r="AA83" s="11"/>
      <c r="AB83" s="11"/>
      <c r="AC83" s="11"/>
      <c r="AD83" s="11"/>
      <c r="AE83" s="11"/>
      <c r="AF83" s="11"/>
      <c r="AG83" s="11"/>
      <c r="AH83" s="11"/>
      <c r="AI83" s="11"/>
      <c r="AJ83" s="11"/>
      <c r="AK83" s="11"/>
      <c r="AL83" s="11"/>
      <c r="AM83" s="11"/>
      <c r="AN83" s="11"/>
      <c r="AO83" s="11"/>
      <c r="AP83" s="11"/>
      <c r="AQ83" s="11"/>
      <c r="AR83" s="11"/>
      <c r="AS83" s="11"/>
      <c r="AT83" s="11"/>
    </row>
    <row r="84" spans="1:46" ht="15.75" x14ac:dyDescent="0.25">
      <c r="A84" s="21" t="s">
        <v>56</v>
      </c>
      <c r="B84" s="3"/>
      <c r="C84" s="2"/>
      <c r="D84" s="3"/>
      <c r="E84" s="2">
        <v>0</v>
      </c>
      <c r="F84" s="19">
        <f>D84-B84</f>
        <v>0</v>
      </c>
      <c r="G84" s="20">
        <f>E84-C84</f>
        <v>0</v>
      </c>
      <c r="H84" s="11"/>
      <c r="I84" s="11"/>
      <c r="J84" s="11"/>
      <c r="K84" s="11"/>
      <c r="L84" s="11"/>
      <c r="M84" s="11"/>
      <c r="N84" s="11"/>
      <c r="O84" s="11"/>
      <c r="P84" s="11"/>
      <c r="Q84" s="11"/>
      <c r="R84" s="11"/>
      <c r="S84" s="11"/>
      <c r="T84" s="11"/>
      <c r="U84" s="11"/>
      <c r="V84" s="11"/>
      <c r="W84" s="11"/>
      <c r="X84" s="11"/>
      <c r="Y84" s="11"/>
      <c r="Z84" s="11"/>
      <c r="AA84" s="11"/>
      <c r="AB84" s="11"/>
      <c r="AC84" s="11"/>
      <c r="AD84" s="11"/>
      <c r="AE84" s="11"/>
      <c r="AF84" s="11"/>
      <c r="AG84" s="11"/>
      <c r="AH84" s="11"/>
      <c r="AI84" s="11"/>
      <c r="AJ84" s="11"/>
      <c r="AK84" s="11"/>
      <c r="AL84" s="11"/>
      <c r="AM84" s="11"/>
      <c r="AN84" s="11"/>
      <c r="AO84" s="11"/>
      <c r="AP84" s="11"/>
      <c r="AQ84" s="11"/>
      <c r="AR84" s="11"/>
      <c r="AS84" s="11"/>
      <c r="AT84" s="11"/>
    </row>
    <row r="85" spans="1:46" ht="15.75" x14ac:dyDescent="0.25">
      <c r="A85" s="21" t="s">
        <v>66</v>
      </c>
      <c r="B85" s="3"/>
      <c r="C85" s="2"/>
      <c r="D85" s="3"/>
      <c r="E85" s="2"/>
      <c r="F85" s="19"/>
      <c r="G85" s="20"/>
      <c r="H85" s="11"/>
      <c r="I85" s="11"/>
      <c r="J85" s="11"/>
      <c r="K85" s="11"/>
      <c r="L85" s="11"/>
      <c r="M85" s="11"/>
      <c r="N85" s="11"/>
      <c r="O85" s="11"/>
      <c r="P85" s="11"/>
      <c r="Q85" s="11"/>
      <c r="R85" s="11"/>
      <c r="S85" s="11"/>
      <c r="T85" s="11"/>
      <c r="U85" s="11"/>
      <c r="V85" s="11"/>
      <c r="W85" s="11"/>
      <c r="X85" s="11"/>
      <c r="Y85" s="11"/>
      <c r="Z85" s="11"/>
      <c r="AA85" s="11"/>
      <c r="AB85" s="11"/>
      <c r="AC85" s="11"/>
      <c r="AD85" s="11"/>
      <c r="AE85" s="11"/>
      <c r="AF85" s="11"/>
      <c r="AG85" s="11"/>
      <c r="AH85" s="11"/>
      <c r="AI85" s="11"/>
      <c r="AJ85" s="11"/>
      <c r="AK85" s="11"/>
      <c r="AL85" s="11"/>
      <c r="AM85" s="11"/>
      <c r="AN85" s="11"/>
      <c r="AO85" s="11"/>
      <c r="AP85" s="11"/>
      <c r="AQ85" s="11"/>
      <c r="AR85" s="11"/>
      <c r="AS85" s="11"/>
      <c r="AT85" s="11"/>
    </row>
    <row r="86" spans="1:46" ht="15.75" x14ac:dyDescent="0.25">
      <c r="A86" s="21" t="s">
        <v>65</v>
      </c>
      <c r="B86" s="3"/>
      <c r="C86" s="2"/>
      <c r="D86" s="3"/>
      <c r="E86" s="2"/>
      <c r="F86" s="19"/>
      <c r="G86" s="20"/>
      <c r="H86" s="11"/>
      <c r="I86" s="11"/>
      <c r="J86" s="11"/>
      <c r="K86" s="11"/>
      <c r="L86" s="11"/>
      <c r="M86" s="11"/>
      <c r="N86" s="11"/>
      <c r="O86" s="11"/>
      <c r="P86" s="11"/>
      <c r="Q86" s="11"/>
      <c r="R86" s="11"/>
      <c r="S86" s="11"/>
      <c r="T86" s="11"/>
      <c r="U86" s="11"/>
      <c r="V86" s="11"/>
      <c r="W86" s="11"/>
      <c r="X86" s="11"/>
      <c r="Y86" s="11"/>
      <c r="Z86" s="11"/>
      <c r="AA86" s="11"/>
      <c r="AB86" s="11"/>
      <c r="AC86" s="11"/>
      <c r="AD86" s="11"/>
      <c r="AE86" s="11"/>
      <c r="AF86" s="11"/>
      <c r="AG86" s="11"/>
      <c r="AH86" s="11"/>
      <c r="AI86" s="11"/>
      <c r="AJ86" s="11"/>
      <c r="AK86" s="11"/>
      <c r="AL86" s="11"/>
      <c r="AM86" s="11"/>
      <c r="AN86" s="11"/>
      <c r="AO86" s="11"/>
      <c r="AP86" s="11"/>
      <c r="AQ86" s="11"/>
      <c r="AR86" s="11"/>
      <c r="AS86" s="11"/>
      <c r="AT86" s="11"/>
    </row>
    <row r="87" spans="1:46" ht="15.75" x14ac:dyDescent="0.25">
      <c r="A87" s="13" t="s">
        <v>171</v>
      </c>
      <c r="B87" s="3">
        <f t="shared" ref="B87:G87" si="4">SUM(B84:B86)</f>
        <v>0</v>
      </c>
      <c r="C87" s="2">
        <f t="shared" si="4"/>
        <v>0</v>
      </c>
      <c r="D87" s="3">
        <f t="shared" si="4"/>
        <v>0</v>
      </c>
      <c r="E87" s="2">
        <f t="shared" si="4"/>
        <v>0</v>
      </c>
      <c r="F87" s="19">
        <f t="shared" si="4"/>
        <v>0</v>
      </c>
      <c r="G87" s="20">
        <f t="shared" si="4"/>
        <v>0</v>
      </c>
      <c r="H87" s="11"/>
      <c r="I87" s="11"/>
      <c r="J87" s="11"/>
      <c r="K87" s="11"/>
      <c r="L87" s="11"/>
      <c r="M87" s="11"/>
      <c r="N87" s="11"/>
      <c r="O87" s="11"/>
      <c r="P87" s="11"/>
      <c r="Q87" s="11"/>
      <c r="R87" s="11"/>
      <c r="S87" s="11"/>
      <c r="T87" s="11"/>
      <c r="U87" s="11"/>
      <c r="V87" s="11"/>
      <c r="W87" s="11"/>
      <c r="X87" s="11"/>
      <c r="Y87" s="11"/>
      <c r="Z87" s="11"/>
      <c r="AA87" s="11"/>
      <c r="AB87" s="11"/>
      <c r="AC87" s="11"/>
      <c r="AD87" s="11"/>
      <c r="AE87" s="11"/>
      <c r="AF87" s="11"/>
      <c r="AG87" s="11"/>
      <c r="AH87" s="11"/>
      <c r="AI87" s="11"/>
      <c r="AJ87" s="11"/>
      <c r="AK87" s="11"/>
      <c r="AL87" s="11"/>
      <c r="AM87" s="11"/>
      <c r="AN87" s="11"/>
      <c r="AO87" s="11"/>
      <c r="AP87" s="11"/>
      <c r="AQ87" s="11"/>
      <c r="AR87" s="11"/>
      <c r="AS87" s="11"/>
      <c r="AT87" s="11"/>
    </row>
    <row r="88" spans="1:46" ht="15.75" x14ac:dyDescent="0.25">
      <c r="A88" s="21"/>
      <c r="B88" s="3"/>
      <c r="C88" s="2"/>
      <c r="D88" s="3"/>
      <c r="E88" s="2"/>
      <c r="F88" s="19"/>
      <c r="G88" s="20"/>
      <c r="H88" s="11"/>
      <c r="I88" s="11"/>
      <c r="J88" s="11"/>
      <c r="K88" s="11"/>
      <c r="L88" s="11"/>
      <c r="M88" s="11"/>
      <c r="N88" s="11"/>
      <c r="O88" s="11"/>
      <c r="P88" s="11"/>
      <c r="Q88" s="11"/>
      <c r="R88" s="11"/>
      <c r="S88" s="11"/>
      <c r="T88" s="11"/>
      <c r="U88" s="11"/>
      <c r="V88" s="11"/>
      <c r="W88" s="11"/>
      <c r="X88" s="11"/>
      <c r="Y88" s="11"/>
      <c r="Z88" s="11"/>
      <c r="AA88" s="11"/>
      <c r="AB88" s="11"/>
      <c r="AC88" s="11"/>
      <c r="AD88" s="11"/>
      <c r="AE88" s="11"/>
      <c r="AF88" s="11"/>
      <c r="AG88" s="11"/>
      <c r="AH88" s="11"/>
      <c r="AI88" s="11"/>
      <c r="AJ88" s="11"/>
      <c r="AK88" s="11"/>
      <c r="AL88" s="11"/>
      <c r="AM88" s="11"/>
      <c r="AN88" s="11"/>
      <c r="AO88" s="11"/>
      <c r="AP88" s="11"/>
      <c r="AQ88" s="11"/>
      <c r="AR88" s="11"/>
      <c r="AS88" s="11"/>
      <c r="AT88" s="11"/>
    </row>
    <row r="89" spans="1:46" ht="15.75" x14ac:dyDescent="0.25">
      <c r="A89" s="13" t="s">
        <v>172</v>
      </c>
      <c r="B89" s="14">
        <f t="shared" ref="B89:G89" si="5">B55+B81+B87</f>
        <v>1500</v>
      </c>
      <c r="C89" s="27">
        <f t="shared" si="5"/>
        <v>42282500</v>
      </c>
      <c r="D89" s="14">
        <f t="shared" si="5"/>
        <v>1700</v>
      </c>
      <c r="E89" s="27">
        <f t="shared" si="5"/>
        <v>41322306.200000003</v>
      </c>
      <c r="F89" s="14">
        <f t="shared" si="5"/>
        <v>200</v>
      </c>
      <c r="G89" s="27">
        <f t="shared" si="5"/>
        <v>-960193.80000000028</v>
      </c>
      <c r="H89" s="11"/>
      <c r="I89" s="11"/>
      <c r="J89" s="11"/>
      <c r="K89" s="11"/>
      <c r="L89" s="11"/>
      <c r="M89" s="11"/>
      <c r="N89" s="11"/>
      <c r="O89" s="11"/>
      <c r="P89" s="11"/>
      <c r="Q89" s="11"/>
      <c r="R89" s="11"/>
      <c r="S89" s="11"/>
      <c r="T89" s="11"/>
      <c r="U89" s="11"/>
      <c r="V89" s="11"/>
      <c r="W89" s="11"/>
      <c r="X89" s="11"/>
      <c r="Y89" s="11"/>
      <c r="Z89" s="11"/>
      <c r="AA89" s="11"/>
      <c r="AB89" s="11"/>
      <c r="AC89" s="11"/>
      <c r="AD89" s="11"/>
      <c r="AE89" s="11"/>
      <c r="AF89" s="11"/>
      <c r="AG89" s="11"/>
      <c r="AH89" s="11"/>
      <c r="AI89" s="11"/>
      <c r="AJ89" s="11"/>
      <c r="AK89" s="11"/>
      <c r="AL89" s="11"/>
      <c r="AM89" s="11"/>
      <c r="AN89" s="11"/>
      <c r="AO89" s="11"/>
      <c r="AP89" s="11"/>
      <c r="AQ89" s="11"/>
      <c r="AR89" s="11"/>
      <c r="AS89" s="11"/>
      <c r="AT89" s="11"/>
    </row>
    <row r="90" spans="1:46" s="11" customFormat="1" ht="15.75" x14ac:dyDescent="0.25">
      <c r="A90" s="28"/>
      <c r="B90" s="6"/>
      <c r="C90" s="5"/>
      <c r="D90" s="6"/>
      <c r="E90" s="5"/>
      <c r="F90" s="5"/>
      <c r="G90" s="29"/>
    </row>
    <row r="91" spans="1:46" s="11" customFormat="1" ht="15.75" x14ac:dyDescent="0.25">
      <c r="A91" s="28"/>
      <c r="B91" s="6"/>
      <c r="C91" s="30"/>
      <c r="D91" s="6"/>
      <c r="E91" s="30"/>
      <c r="F91" s="5"/>
      <c r="G91" s="29"/>
    </row>
    <row r="92" spans="1:46" s="11" customFormat="1" ht="15.75" x14ac:dyDescent="0.25">
      <c r="A92" s="28" t="s">
        <v>57</v>
      </c>
      <c r="B92" s="6" t="s">
        <v>173</v>
      </c>
      <c r="C92" s="5"/>
      <c r="D92" s="6"/>
      <c r="E92" s="31"/>
      <c r="F92" s="5" t="s">
        <v>58</v>
      </c>
      <c r="G92" s="5"/>
    </row>
    <row r="93" spans="1:46" s="11" customFormat="1" ht="15.75" x14ac:dyDescent="0.25">
      <c r="A93" s="32"/>
      <c r="B93" s="7"/>
      <c r="C93" s="4"/>
      <c r="D93" s="7"/>
      <c r="E93" s="4"/>
      <c r="F93" s="4"/>
      <c r="G93" s="4"/>
    </row>
    <row r="94" spans="1:46" s="11" customFormat="1" ht="15.75" x14ac:dyDescent="0.25">
      <c r="A94" s="32"/>
      <c r="B94" s="7"/>
      <c r="C94" s="4"/>
      <c r="D94" s="7"/>
      <c r="E94" s="31"/>
      <c r="F94" s="4"/>
      <c r="G94" s="4"/>
    </row>
    <row r="95" spans="1:46" s="11" customFormat="1" ht="15.75" x14ac:dyDescent="0.25">
      <c r="A95" s="32"/>
      <c r="B95" s="7"/>
      <c r="C95" s="4"/>
      <c r="D95" s="7"/>
      <c r="E95" s="4"/>
      <c r="F95" s="4"/>
      <c r="G95" s="4"/>
    </row>
    <row r="96" spans="1:46" s="11" customFormat="1" ht="15.75" x14ac:dyDescent="0.25">
      <c r="A96" s="28"/>
      <c r="B96" s="7"/>
      <c r="C96" s="4"/>
      <c r="D96" s="7"/>
      <c r="E96" s="4"/>
      <c r="F96" s="4"/>
      <c r="G96" s="4"/>
    </row>
    <row r="97" spans="1:46" s="11" customFormat="1" ht="15.75" x14ac:dyDescent="0.25">
      <c r="A97" s="32" t="s">
        <v>126</v>
      </c>
      <c r="B97" s="7" t="s">
        <v>124</v>
      </c>
      <c r="C97" s="4"/>
      <c r="D97" s="7"/>
      <c r="E97" s="4"/>
      <c r="F97" s="4" t="s">
        <v>123</v>
      </c>
      <c r="G97" s="4"/>
    </row>
    <row r="98" spans="1:46" s="11" customFormat="1" ht="15.75" x14ac:dyDescent="0.25">
      <c r="A98" s="32"/>
      <c r="B98" s="7"/>
      <c r="C98" s="4"/>
      <c r="D98" s="7"/>
      <c r="E98" s="4"/>
      <c r="F98" s="4"/>
      <c r="G98" s="4"/>
    </row>
    <row r="99" spans="1:46" s="36" customFormat="1" x14ac:dyDescent="0.2">
      <c r="A99" s="33"/>
      <c r="B99" s="34"/>
      <c r="C99" s="35"/>
      <c r="D99" s="34"/>
      <c r="E99" s="35"/>
      <c r="F99" s="35"/>
      <c r="G99" s="35"/>
      <c r="H99" s="11"/>
      <c r="I99" s="11"/>
      <c r="J99" s="11"/>
      <c r="K99" s="11"/>
      <c r="L99" s="11"/>
      <c r="M99" s="11"/>
      <c r="N99" s="11"/>
      <c r="O99" s="11"/>
      <c r="P99" s="11"/>
      <c r="Q99" s="11"/>
      <c r="R99" s="11"/>
      <c r="S99" s="11"/>
      <c r="T99" s="11"/>
      <c r="U99" s="11"/>
      <c r="V99" s="11"/>
      <c r="W99" s="11"/>
      <c r="X99" s="11"/>
      <c r="Y99" s="11"/>
      <c r="Z99" s="11"/>
      <c r="AA99" s="11"/>
      <c r="AB99" s="11"/>
      <c r="AC99" s="11"/>
      <c r="AD99" s="11"/>
      <c r="AE99" s="11"/>
      <c r="AF99" s="11"/>
      <c r="AG99" s="11"/>
      <c r="AH99" s="11"/>
      <c r="AI99" s="11"/>
      <c r="AJ99" s="11"/>
      <c r="AK99" s="11"/>
      <c r="AL99" s="11"/>
      <c r="AM99" s="11"/>
      <c r="AN99" s="11"/>
      <c r="AO99" s="11"/>
      <c r="AP99" s="11"/>
      <c r="AQ99" s="11"/>
      <c r="AR99" s="11"/>
      <c r="AS99" s="11"/>
      <c r="AT99" s="11"/>
    </row>
    <row r="100" spans="1:46" x14ac:dyDescent="0.2">
      <c r="H100" s="11"/>
      <c r="I100" s="11"/>
      <c r="J100" s="11"/>
      <c r="K100" s="11"/>
      <c r="L100" s="11"/>
      <c r="M100" s="11"/>
      <c r="N100" s="11"/>
      <c r="O100" s="11"/>
      <c r="P100" s="11"/>
      <c r="Q100" s="11"/>
      <c r="R100" s="11"/>
      <c r="S100" s="11"/>
      <c r="T100" s="11"/>
      <c r="U100" s="11"/>
      <c r="V100" s="11"/>
      <c r="W100" s="11"/>
      <c r="X100" s="11"/>
      <c r="Y100" s="11"/>
      <c r="Z100" s="11"/>
      <c r="AA100" s="11"/>
      <c r="AB100" s="11"/>
      <c r="AC100" s="11"/>
      <c r="AD100" s="11"/>
      <c r="AE100" s="11"/>
      <c r="AF100" s="11"/>
      <c r="AG100" s="11"/>
      <c r="AH100" s="11"/>
      <c r="AI100" s="11"/>
      <c r="AJ100" s="11"/>
      <c r="AK100" s="11"/>
      <c r="AL100" s="11"/>
      <c r="AM100" s="11"/>
      <c r="AN100" s="11"/>
      <c r="AO100" s="11"/>
      <c r="AP100" s="11"/>
      <c r="AQ100" s="11"/>
      <c r="AR100" s="11"/>
      <c r="AS100" s="11"/>
      <c r="AT100" s="11"/>
    </row>
    <row r="101" spans="1:46" x14ac:dyDescent="0.2">
      <c r="H101" s="11"/>
      <c r="I101" s="11"/>
      <c r="J101" s="11"/>
      <c r="K101" s="11"/>
      <c r="L101" s="11"/>
      <c r="M101" s="11"/>
      <c r="N101" s="11"/>
      <c r="O101" s="11"/>
      <c r="P101" s="11"/>
      <c r="Q101" s="11"/>
      <c r="R101" s="11"/>
      <c r="S101" s="11"/>
      <c r="T101" s="11"/>
      <c r="U101" s="11"/>
      <c r="V101" s="11"/>
      <c r="W101" s="11"/>
      <c r="X101" s="11"/>
      <c r="Y101" s="11"/>
      <c r="Z101" s="11"/>
      <c r="AA101" s="11"/>
      <c r="AB101" s="11"/>
      <c r="AC101" s="11"/>
      <c r="AD101" s="11"/>
      <c r="AE101" s="11"/>
      <c r="AF101" s="11"/>
      <c r="AG101" s="11"/>
      <c r="AH101" s="11"/>
      <c r="AI101" s="11"/>
      <c r="AJ101" s="11"/>
      <c r="AK101" s="11"/>
      <c r="AL101" s="11"/>
      <c r="AM101" s="11"/>
      <c r="AN101" s="11"/>
      <c r="AO101" s="11"/>
      <c r="AP101" s="11"/>
      <c r="AQ101" s="11"/>
      <c r="AR101" s="11"/>
      <c r="AS101" s="11"/>
      <c r="AT101" s="11"/>
    </row>
    <row r="102" spans="1:46" x14ac:dyDescent="0.2">
      <c r="H102" s="11"/>
      <c r="I102" s="11"/>
      <c r="J102" s="11"/>
      <c r="K102" s="11"/>
      <c r="L102" s="11"/>
      <c r="M102" s="11"/>
      <c r="N102" s="11"/>
      <c r="O102" s="11"/>
      <c r="P102" s="11"/>
      <c r="Q102" s="11"/>
      <c r="R102" s="11"/>
      <c r="S102" s="11"/>
      <c r="T102" s="11"/>
      <c r="U102" s="11"/>
      <c r="V102" s="11"/>
      <c r="W102" s="11"/>
      <c r="X102" s="11"/>
      <c r="Y102" s="11"/>
      <c r="Z102" s="11"/>
      <c r="AA102" s="11"/>
      <c r="AB102" s="11"/>
      <c r="AC102" s="11"/>
      <c r="AD102" s="11"/>
      <c r="AE102" s="11"/>
      <c r="AF102" s="11"/>
      <c r="AG102" s="11"/>
      <c r="AH102" s="11"/>
      <c r="AI102" s="11"/>
      <c r="AJ102" s="11"/>
      <c r="AK102" s="11"/>
      <c r="AL102" s="11"/>
      <c r="AM102" s="11"/>
      <c r="AN102" s="11"/>
      <c r="AO102" s="11"/>
      <c r="AP102" s="11"/>
      <c r="AQ102" s="11"/>
      <c r="AR102" s="11"/>
      <c r="AS102" s="11"/>
      <c r="AT102" s="11"/>
    </row>
    <row r="103" spans="1:46" x14ac:dyDescent="0.2">
      <c r="H103" s="11"/>
      <c r="I103" s="11"/>
      <c r="J103" s="11"/>
      <c r="K103" s="11"/>
      <c r="L103" s="11"/>
      <c r="M103" s="11"/>
      <c r="N103" s="11"/>
      <c r="O103" s="11"/>
      <c r="P103" s="11"/>
      <c r="Q103" s="11"/>
      <c r="R103" s="11"/>
      <c r="S103" s="11"/>
      <c r="T103" s="11"/>
      <c r="U103" s="11"/>
      <c r="V103" s="11"/>
      <c r="W103" s="11"/>
      <c r="X103" s="11"/>
      <c r="Y103" s="11"/>
      <c r="Z103" s="11"/>
      <c r="AA103" s="11"/>
      <c r="AB103" s="11"/>
      <c r="AC103" s="11"/>
      <c r="AD103" s="11"/>
      <c r="AE103" s="11"/>
      <c r="AF103" s="11"/>
      <c r="AG103" s="11"/>
      <c r="AH103" s="11"/>
      <c r="AI103" s="11"/>
      <c r="AJ103" s="11"/>
      <c r="AK103" s="11"/>
      <c r="AL103" s="11"/>
      <c r="AM103" s="11"/>
      <c r="AN103" s="11"/>
      <c r="AO103" s="11"/>
      <c r="AP103" s="11"/>
      <c r="AQ103" s="11"/>
      <c r="AR103" s="11"/>
      <c r="AS103" s="11"/>
      <c r="AT103" s="11"/>
    </row>
    <row r="104" spans="1:46" x14ac:dyDescent="0.2">
      <c r="H104" s="11"/>
      <c r="I104" s="11"/>
      <c r="J104" s="11"/>
      <c r="K104" s="11"/>
      <c r="L104" s="11"/>
      <c r="M104" s="11"/>
      <c r="N104" s="11"/>
      <c r="O104" s="11"/>
      <c r="P104" s="11"/>
      <c r="Q104" s="11"/>
      <c r="R104" s="11"/>
      <c r="S104" s="11"/>
      <c r="T104" s="11"/>
      <c r="U104" s="11"/>
      <c r="V104" s="11"/>
      <c r="W104" s="11"/>
      <c r="X104" s="11"/>
      <c r="Y104" s="11"/>
      <c r="Z104" s="11"/>
      <c r="AA104" s="11"/>
      <c r="AB104" s="11"/>
      <c r="AC104" s="11"/>
      <c r="AD104" s="11"/>
      <c r="AE104" s="11"/>
      <c r="AF104" s="11"/>
      <c r="AG104" s="11"/>
      <c r="AH104" s="11"/>
      <c r="AI104" s="11"/>
      <c r="AJ104" s="11"/>
      <c r="AK104" s="11"/>
      <c r="AL104" s="11"/>
      <c r="AM104" s="11"/>
      <c r="AN104" s="11"/>
      <c r="AO104" s="11"/>
      <c r="AP104" s="11"/>
      <c r="AQ104" s="11"/>
      <c r="AR104" s="11"/>
      <c r="AS104" s="11"/>
      <c r="AT104" s="11"/>
    </row>
    <row r="105" spans="1:46" x14ac:dyDescent="0.2">
      <c r="H105" s="11"/>
      <c r="I105" s="11"/>
      <c r="J105" s="11"/>
      <c r="K105" s="11"/>
      <c r="L105" s="11"/>
      <c r="M105" s="11"/>
      <c r="N105" s="11"/>
      <c r="O105" s="11"/>
      <c r="P105" s="11"/>
      <c r="Q105" s="11"/>
      <c r="R105" s="11"/>
      <c r="S105" s="11"/>
      <c r="T105" s="11"/>
      <c r="U105" s="11"/>
      <c r="V105" s="11"/>
      <c r="W105" s="11"/>
      <c r="X105" s="11"/>
      <c r="Y105" s="11"/>
      <c r="Z105" s="11"/>
      <c r="AA105" s="11"/>
      <c r="AB105" s="11"/>
      <c r="AC105" s="11"/>
      <c r="AD105" s="11"/>
      <c r="AE105" s="11"/>
      <c r="AF105" s="11"/>
      <c r="AG105" s="11"/>
      <c r="AH105" s="11"/>
      <c r="AI105" s="11"/>
      <c r="AJ105" s="11"/>
      <c r="AK105" s="11"/>
      <c r="AL105" s="11"/>
      <c r="AM105" s="11"/>
      <c r="AN105" s="11"/>
      <c r="AO105" s="11"/>
      <c r="AP105" s="11"/>
      <c r="AQ105" s="11"/>
      <c r="AR105" s="11"/>
      <c r="AS105" s="11"/>
      <c r="AT105" s="11"/>
    </row>
    <row r="106" spans="1:46" s="38" customFormat="1" ht="12.75" x14ac:dyDescent="0.2">
      <c r="A106" s="39" t="s">
        <v>174</v>
      </c>
      <c r="C106" s="22"/>
      <c r="E106" s="22"/>
      <c r="F106" s="22"/>
      <c r="G106" s="22"/>
      <c r="H106" s="40"/>
      <c r="I106" s="40"/>
      <c r="J106" s="40"/>
      <c r="K106" s="40"/>
      <c r="L106" s="40"/>
      <c r="M106" s="40"/>
      <c r="N106" s="40"/>
      <c r="O106" s="40"/>
      <c r="P106" s="40"/>
      <c r="Q106" s="40"/>
      <c r="R106" s="40"/>
      <c r="S106" s="40"/>
      <c r="T106" s="40"/>
      <c r="U106" s="40"/>
      <c r="V106" s="40"/>
      <c r="W106" s="40"/>
      <c r="X106" s="40"/>
      <c r="Y106" s="40"/>
      <c r="Z106" s="40"/>
      <c r="AA106" s="40"/>
      <c r="AB106" s="40"/>
      <c r="AC106" s="40"/>
      <c r="AD106" s="40"/>
      <c r="AE106" s="40"/>
      <c r="AF106" s="40"/>
      <c r="AG106" s="40"/>
      <c r="AH106" s="40"/>
      <c r="AI106" s="40"/>
      <c r="AJ106" s="40"/>
      <c r="AK106" s="40"/>
      <c r="AL106" s="40"/>
      <c r="AM106" s="40"/>
      <c r="AN106" s="40"/>
      <c r="AO106" s="40"/>
      <c r="AP106" s="40"/>
      <c r="AQ106" s="40"/>
      <c r="AR106" s="40"/>
      <c r="AS106" s="40"/>
      <c r="AT106" s="40"/>
    </row>
    <row r="107" spans="1:46" x14ac:dyDescent="0.2">
      <c r="H107" s="11"/>
      <c r="I107" s="11"/>
      <c r="J107" s="11"/>
      <c r="K107" s="11"/>
      <c r="L107" s="11"/>
      <c r="M107" s="11"/>
      <c r="N107" s="11"/>
      <c r="O107" s="11"/>
      <c r="P107" s="11"/>
      <c r="Q107" s="11"/>
      <c r="R107" s="11"/>
      <c r="S107" s="11"/>
      <c r="T107" s="11"/>
      <c r="U107" s="11"/>
      <c r="V107" s="11"/>
      <c r="W107" s="11"/>
      <c r="X107" s="11"/>
      <c r="Y107" s="11"/>
      <c r="Z107" s="11"/>
      <c r="AA107" s="11"/>
      <c r="AB107" s="11"/>
      <c r="AC107" s="11"/>
      <c r="AD107" s="11"/>
      <c r="AE107" s="11"/>
      <c r="AF107" s="11"/>
      <c r="AG107" s="11"/>
      <c r="AH107" s="11"/>
      <c r="AI107" s="11"/>
      <c r="AJ107" s="11"/>
      <c r="AK107" s="11"/>
      <c r="AL107" s="11"/>
      <c r="AM107" s="11"/>
      <c r="AN107" s="11"/>
      <c r="AO107" s="11"/>
      <c r="AP107" s="11"/>
      <c r="AQ107" s="11"/>
      <c r="AR107" s="11"/>
      <c r="AS107" s="11"/>
      <c r="AT107" s="11"/>
    </row>
    <row r="108" spans="1:46" x14ac:dyDescent="0.2">
      <c r="H108" s="11"/>
      <c r="I108" s="11"/>
      <c r="J108" s="11"/>
      <c r="K108" s="11"/>
      <c r="L108" s="11"/>
      <c r="M108" s="11"/>
      <c r="N108" s="11"/>
      <c r="O108" s="11"/>
      <c r="P108" s="11"/>
      <c r="Q108" s="11"/>
      <c r="R108" s="11"/>
      <c r="S108" s="11"/>
      <c r="T108" s="11"/>
      <c r="U108" s="11"/>
      <c r="V108" s="11"/>
      <c r="W108" s="11"/>
      <c r="X108" s="11"/>
      <c r="Y108" s="11"/>
      <c r="Z108" s="11"/>
      <c r="AA108" s="11"/>
      <c r="AB108" s="11"/>
      <c r="AC108" s="11"/>
      <c r="AD108" s="11"/>
      <c r="AE108" s="11"/>
      <c r="AF108" s="11"/>
      <c r="AG108" s="11"/>
      <c r="AH108" s="11"/>
      <c r="AI108" s="11"/>
      <c r="AJ108" s="11"/>
      <c r="AK108" s="11"/>
      <c r="AL108" s="11"/>
      <c r="AM108" s="11"/>
      <c r="AN108" s="11"/>
      <c r="AO108" s="11"/>
      <c r="AP108" s="11"/>
      <c r="AQ108" s="11"/>
      <c r="AR108" s="11"/>
      <c r="AS108" s="11"/>
      <c r="AT108" s="11"/>
    </row>
    <row r="109" spans="1:46" x14ac:dyDescent="0.2">
      <c r="H109" s="11"/>
      <c r="I109" s="11"/>
      <c r="J109" s="11"/>
      <c r="K109" s="11"/>
      <c r="L109" s="11"/>
      <c r="M109" s="11"/>
      <c r="N109" s="11"/>
      <c r="O109" s="11"/>
      <c r="P109" s="11"/>
      <c r="Q109" s="11"/>
      <c r="R109" s="11"/>
      <c r="S109" s="11"/>
      <c r="T109" s="11"/>
      <c r="U109" s="11"/>
      <c r="V109" s="11"/>
      <c r="W109" s="11"/>
      <c r="X109" s="11"/>
      <c r="Y109" s="11"/>
      <c r="Z109" s="11"/>
      <c r="AA109" s="11"/>
      <c r="AB109" s="11"/>
      <c r="AC109" s="11"/>
      <c r="AD109" s="11"/>
      <c r="AE109" s="11"/>
      <c r="AF109" s="11"/>
      <c r="AG109" s="11"/>
      <c r="AH109" s="11"/>
      <c r="AI109" s="11"/>
      <c r="AJ109" s="11"/>
      <c r="AK109" s="11"/>
      <c r="AL109" s="11"/>
      <c r="AM109" s="11"/>
      <c r="AN109" s="11"/>
      <c r="AO109" s="11"/>
      <c r="AP109" s="11"/>
      <c r="AQ109" s="11"/>
      <c r="AR109" s="11"/>
      <c r="AS109" s="11"/>
      <c r="AT109" s="11"/>
    </row>
    <row r="110" spans="1:46" x14ac:dyDescent="0.2">
      <c r="H110" s="11"/>
      <c r="I110" s="11"/>
      <c r="J110" s="11"/>
      <c r="K110" s="11"/>
      <c r="L110" s="11"/>
      <c r="M110" s="11"/>
      <c r="N110" s="11"/>
      <c r="O110" s="11"/>
      <c r="P110" s="11"/>
      <c r="Q110" s="11"/>
      <c r="R110" s="11"/>
      <c r="S110" s="11"/>
      <c r="T110" s="11"/>
      <c r="U110" s="11"/>
      <c r="V110" s="11"/>
      <c r="W110" s="11"/>
      <c r="X110" s="11"/>
      <c r="Y110" s="11"/>
      <c r="Z110" s="11"/>
      <c r="AA110" s="11"/>
      <c r="AB110" s="11"/>
      <c r="AC110" s="11"/>
      <c r="AD110" s="11"/>
      <c r="AE110" s="11"/>
      <c r="AF110" s="11"/>
      <c r="AG110" s="11"/>
      <c r="AH110" s="11"/>
      <c r="AI110" s="11"/>
      <c r="AJ110" s="11"/>
      <c r="AK110" s="11"/>
      <c r="AL110" s="11"/>
      <c r="AM110" s="11"/>
      <c r="AN110" s="11"/>
      <c r="AO110" s="11"/>
      <c r="AP110" s="11"/>
      <c r="AQ110" s="11"/>
      <c r="AR110" s="11"/>
      <c r="AS110" s="11"/>
      <c r="AT110" s="11"/>
    </row>
    <row r="111" spans="1:46" x14ac:dyDescent="0.2">
      <c r="H111" s="11"/>
      <c r="I111" s="11"/>
      <c r="J111" s="11"/>
      <c r="K111" s="11"/>
      <c r="L111" s="11"/>
      <c r="M111" s="11"/>
      <c r="N111" s="11"/>
      <c r="O111" s="11"/>
      <c r="P111" s="11"/>
      <c r="Q111" s="11"/>
      <c r="R111" s="11"/>
      <c r="S111" s="11"/>
      <c r="T111" s="11"/>
      <c r="U111" s="11"/>
      <c r="V111" s="11"/>
      <c r="W111" s="11"/>
      <c r="X111" s="11"/>
      <c r="Y111" s="11"/>
      <c r="Z111" s="11"/>
      <c r="AA111" s="11"/>
      <c r="AB111" s="11"/>
      <c r="AC111" s="11"/>
      <c r="AD111" s="11"/>
      <c r="AE111" s="11"/>
      <c r="AF111" s="11"/>
      <c r="AG111" s="11"/>
      <c r="AH111" s="11"/>
      <c r="AI111" s="11"/>
      <c r="AJ111" s="11"/>
      <c r="AK111" s="11"/>
      <c r="AL111" s="11"/>
      <c r="AM111" s="11"/>
      <c r="AN111" s="11"/>
      <c r="AO111" s="11"/>
      <c r="AP111" s="11"/>
      <c r="AQ111" s="11"/>
      <c r="AR111" s="11"/>
      <c r="AS111" s="11"/>
      <c r="AT111" s="11"/>
    </row>
    <row r="112" spans="1:46" x14ac:dyDescent="0.2">
      <c r="H112" s="11"/>
      <c r="I112" s="11"/>
      <c r="J112" s="11"/>
      <c r="K112" s="11"/>
      <c r="L112" s="11"/>
      <c r="M112" s="11"/>
      <c r="N112" s="11"/>
      <c r="O112" s="11"/>
      <c r="P112" s="11"/>
      <c r="Q112" s="11"/>
      <c r="R112" s="11"/>
      <c r="S112" s="11"/>
      <c r="T112" s="11"/>
      <c r="U112" s="11"/>
      <c r="V112" s="11"/>
      <c r="W112" s="11"/>
      <c r="X112" s="11"/>
      <c r="Y112" s="11"/>
      <c r="Z112" s="11"/>
      <c r="AA112" s="11"/>
      <c r="AB112" s="11"/>
      <c r="AC112" s="11"/>
      <c r="AD112" s="11"/>
      <c r="AE112" s="11"/>
      <c r="AF112" s="11"/>
      <c r="AG112" s="11"/>
      <c r="AH112" s="11"/>
      <c r="AI112" s="11"/>
      <c r="AJ112" s="11"/>
      <c r="AK112" s="11"/>
      <c r="AL112" s="11"/>
      <c r="AM112" s="11"/>
      <c r="AN112" s="11"/>
      <c r="AO112" s="11"/>
      <c r="AP112" s="11"/>
      <c r="AQ112" s="11"/>
      <c r="AR112" s="11"/>
      <c r="AS112" s="11"/>
      <c r="AT112" s="11"/>
    </row>
    <row r="113" spans="8:46" x14ac:dyDescent="0.2">
      <c r="H113" s="11"/>
      <c r="I113" s="11"/>
      <c r="J113" s="11"/>
      <c r="K113" s="11"/>
      <c r="L113" s="11"/>
      <c r="M113" s="11"/>
      <c r="N113" s="11"/>
      <c r="O113" s="11"/>
      <c r="P113" s="11"/>
      <c r="Q113" s="11"/>
      <c r="R113" s="11"/>
      <c r="S113" s="11"/>
      <c r="T113" s="11"/>
      <c r="U113" s="11"/>
      <c r="V113" s="11"/>
      <c r="W113" s="11"/>
      <c r="X113" s="11"/>
      <c r="Y113" s="11"/>
      <c r="Z113" s="11"/>
      <c r="AA113" s="11"/>
      <c r="AB113" s="11"/>
      <c r="AC113" s="11"/>
      <c r="AD113" s="11"/>
      <c r="AE113" s="11"/>
      <c r="AF113" s="11"/>
      <c r="AG113" s="11"/>
      <c r="AH113" s="11"/>
      <c r="AI113" s="11"/>
      <c r="AJ113" s="11"/>
      <c r="AK113" s="11"/>
      <c r="AL113" s="11"/>
      <c r="AM113" s="11"/>
      <c r="AN113" s="11"/>
      <c r="AO113" s="11"/>
      <c r="AP113" s="11"/>
      <c r="AQ113" s="11"/>
      <c r="AR113" s="11"/>
      <c r="AS113" s="11"/>
      <c r="AT113" s="11"/>
    </row>
    <row r="114" spans="8:46" x14ac:dyDescent="0.2">
      <c r="H114" s="11"/>
      <c r="I114" s="11"/>
      <c r="J114" s="11"/>
      <c r="K114" s="11"/>
      <c r="L114" s="11"/>
      <c r="M114" s="11"/>
      <c r="N114" s="11"/>
      <c r="O114" s="11"/>
      <c r="P114" s="11"/>
      <c r="Q114" s="11"/>
      <c r="R114" s="11"/>
      <c r="S114" s="11"/>
      <c r="T114" s="11"/>
      <c r="U114" s="11"/>
      <c r="V114" s="11"/>
      <c r="W114" s="11"/>
      <c r="X114" s="11"/>
      <c r="Y114" s="11"/>
      <c r="Z114" s="11"/>
      <c r="AA114" s="11"/>
      <c r="AB114" s="11"/>
      <c r="AC114" s="11"/>
      <c r="AD114" s="11"/>
      <c r="AE114" s="11"/>
      <c r="AF114" s="11"/>
      <c r="AG114" s="11"/>
      <c r="AH114" s="11"/>
      <c r="AI114" s="11"/>
      <c r="AJ114" s="11"/>
      <c r="AK114" s="11"/>
      <c r="AL114" s="11"/>
      <c r="AM114" s="11"/>
      <c r="AN114" s="11"/>
      <c r="AO114" s="11"/>
      <c r="AP114" s="11"/>
      <c r="AQ114" s="11"/>
      <c r="AR114" s="11"/>
      <c r="AS114" s="11"/>
      <c r="AT114" s="11"/>
    </row>
    <row r="115" spans="8:46" x14ac:dyDescent="0.2">
      <c r="H115" s="11"/>
      <c r="I115" s="11"/>
      <c r="J115" s="11"/>
      <c r="K115" s="11"/>
      <c r="L115" s="11"/>
      <c r="M115" s="11"/>
      <c r="N115" s="11"/>
      <c r="O115" s="11"/>
      <c r="P115" s="11"/>
      <c r="Q115" s="11"/>
      <c r="R115" s="11"/>
      <c r="S115" s="11"/>
      <c r="T115" s="11"/>
      <c r="U115" s="11"/>
      <c r="V115" s="11"/>
      <c r="W115" s="11"/>
      <c r="X115" s="11"/>
      <c r="Y115" s="11"/>
      <c r="Z115" s="11"/>
      <c r="AA115" s="11"/>
      <c r="AB115" s="11"/>
      <c r="AC115" s="11"/>
      <c r="AD115" s="11"/>
      <c r="AE115" s="11"/>
      <c r="AF115" s="11"/>
      <c r="AG115" s="11"/>
      <c r="AH115" s="11"/>
      <c r="AI115" s="11"/>
      <c r="AJ115" s="11"/>
      <c r="AK115" s="11"/>
      <c r="AL115" s="11"/>
      <c r="AM115" s="11"/>
      <c r="AN115" s="11"/>
      <c r="AO115" s="11"/>
      <c r="AP115" s="11"/>
      <c r="AQ115" s="11"/>
      <c r="AR115" s="11"/>
      <c r="AS115" s="11"/>
      <c r="AT115" s="11"/>
    </row>
    <row r="116" spans="8:46" x14ac:dyDescent="0.2">
      <c r="H116" s="11"/>
      <c r="I116" s="11"/>
      <c r="J116" s="11"/>
      <c r="K116" s="11"/>
      <c r="L116" s="11"/>
      <c r="M116" s="11"/>
      <c r="N116" s="11"/>
      <c r="O116" s="11"/>
      <c r="P116" s="11"/>
      <c r="Q116" s="11"/>
      <c r="R116" s="11"/>
      <c r="S116" s="11"/>
      <c r="T116" s="11"/>
      <c r="U116" s="11"/>
      <c r="V116" s="11"/>
      <c r="W116" s="11"/>
      <c r="X116" s="11"/>
      <c r="Y116" s="11"/>
      <c r="Z116" s="11"/>
      <c r="AA116" s="11"/>
      <c r="AB116" s="11"/>
      <c r="AC116" s="11"/>
      <c r="AD116" s="11"/>
      <c r="AE116" s="11"/>
      <c r="AF116" s="11"/>
      <c r="AG116" s="11"/>
      <c r="AH116" s="11"/>
      <c r="AI116" s="11"/>
      <c r="AJ116" s="11"/>
      <c r="AK116" s="11"/>
      <c r="AL116" s="11"/>
      <c r="AM116" s="11"/>
      <c r="AN116" s="11"/>
      <c r="AO116" s="11"/>
      <c r="AP116" s="11"/>
      <c r="AQ116" s="11"/>
      <c r="AR116" s="11"/>
      <c r="AS116" s="11"/>
      <c r="AT116" s="11"/>
    </row>
    <row r="117" spans="8:46" x14ac:dyDescent="0.2">
      <c r="H117" s="11"/>
      <c r="I117" s="11"/>
      <c r="J117" s="11"/>
      <c r="K117" s="11"/>
      <c r="L117" s="11"/>
      <c r="M117" s="11"/>
      <c r="N117" s="11"/>
      <c r="O117" s="11"/>
      <c r="P117" s="11"/>
      <c r="Q117" s="11"/>
      <c r="R117" s="11"/>
      <c r="S117" s="11"/>
      <c r="T117" s="11"/>
      <c r="U117" s="11"/>
      <c r="V117" s="11"/>
      <c r="W117" s="11"/>
      <c r="X117" s="11"/>
      <c r="Y117" s="11"/>
      <c r="Z117" s="11"/>
      <c r="AA117" s="11"/>
      <c r="AB117" s="11"/>
      <c r="AC117" s="11"/>
      <c r="AD117" s="11"/>
      <c r="AE117" s="11"/>
      <c r="AF117" s="11"/>
      <c r="AG117" s="11"/>
      <c r="AH117" s="11"/>
      <c r="AI117" s="11"/>
      <c r="AJ117" s="11"/>
      <c r="AK117" s="11"/>
      <c r="AL117" s="11"/>
      <c r="AM117" s="11"/>
      <c r="AN117" s="11"/>
      <c r="AO117" s="11"/>
      <c r="AP117" s="11"/>
      <c r="AQ117" s="11"/>
      <c r="AR117" s="11"/>
      <c r="AS117" s="11"/>
      <c r="AT117" s="11"/>
    </row>
    <row r="118" spans="8:46" x14ac:dyDescent="0.2">
      <c r="H118" s="11"/>
      <c r="I118" s="11"/>
      <c r="J118" s="11"/>
      <c r="K118" s="11"/>
      <c r="L118" s="11"/>
      <c r="M118" s="11"/>
      <c r="N118" s="11"/>
      <c r="O118" s="11"/>
      <c r="P118" s="11"/>
      <c r="Q118" s="11"/>
      <c r="R118" s="11"/>
      <c r="S118" s="11"/>
      <c r="T118" s="11"/>
      <c r="U118" s="11"/>
      <c r="V118" s="11"/>
      <c r="W118" s="11"/>
      <c r="X118" s="11"/>
      <c r="Y118" s="11"/>
      <c r="Z118" s="11"/>
      <c r="AA118" s="11"/>
      <c r="AB118" s="11"/>
      <c r="AC118" s="11"/>
      <c r="AD118" s="11"/>
      <c r="AE118" s="11"/>
      <c r="AF118" s="11"/>
      <c r="AG118" s="11"/>
      <c r="AH118" s="11"/>
      <c r="AI118" s="11"/>
      <c r="AJ118" s="11"/>
      <c r="AK118" s="11"/>
      <c r="AL118" s="11"/>
      <c r="AM118" s="11"/>
      <c r="AN118" s="11"/>
      <c r="AO118" s="11"/>
      <c r="AP118" s="11"/>
      <c r="AQ118" s="11"/>
      <c r="AR118" s="11"/>
      <c r="AS118" s="11"/>
      <c r="AT118" s="11"/>
    </row>
    <row r="119" spans="8:46" x14ac:dyDescent="0.2">
      <c r="H119" s="11"/>
      <c r="I119" s="11"/>
      <c r="J119" s="11"/>
      <c r="K119" s="11"/>
      <c r="L119" s="11"/>
      <c r="M119" s="11"/>
      <c r="N119" s="11"/>
      <c r="O119" s="11"/>
      <c r="P119" s="11"/>
      <c r="Q119" s="11"/>
      <c r="R119" s="11"/>
      <c r="S119" s="11"/>
      <c r="T119" s="11"/>
      <c r="U119" s="11"/>
      <c r="V119" s="11"/>
      <c r="W119" s="11"/>
      <c r="X119" s="11"/>
      <c r="Y119" s="11"/>
      <c r="Z119" s="11"/>
      <c r="AA119" s="11"/>
      <c r="AB119" s="11"/>
      <c r="AC119" s="11"/>
      <c r="AD119" s="11"/>
      <c r="AE119" s="11"/>
      <c r="AF119" s="11"/>
      <c r="AG119" s="11"/>
      <c r="AH119" s="11"/>
      <c r="AI119" s="11"/>
      <c r="AJ119" s="11"/>
      <c r="AK119" s="11"/>
      <c r="AL119" s="11"/>
      <c r="AM119" s="11"/>
      <c r="AN119" s="11"/>
      <c r="AO119" s="11"/>
      <c r="AP119" s="11"/>
      <c r="AQ119" s="11"/>
      <c r="AR119" s="11"/>
      <c r="AS119" s="11"/>
      <c r="AT119" s="11"/>
    </row>
    <row r="120" spans="8:46" x14ac:dyDescent="0.2">
      <c r="H120" s="11"/>
      <c r="I120" s="11"/>
      <c r="J120" s="11"/>
      <c r="K120" s="11"/>
      <c r="L120" s="11"/>
      <c r="M120" s="11"/>
      <c r="N120" s="11"/>
      <c r="O120" s="11"/>
      <c r="P120" s="11"/>
      <c r="Q120" s="11"/>
      <c r="R120" s="11"/>
      <c r="S120" s="11"/>
      <c r="T120" s="11"/>
      <c r="U120" s="11"/>
      <c r="V120" s="11"/>
      <c r="W120" s="11"/>
      <c r="X120" s="11"/>
      <c r="Y120" s="11"/>
      <c r="Z120" s="11"/>
      <c r="AA120" s="11"/>
      <c r="AB120" s="11"/>
      <c r="AC120" s="11"/>
      <c r="AD120" s="11"/>
      <c r="AE120" s="11"/>
      <c r="AF120" s="11"/>
      <c r="AG120" s="11"/>
      <c r="AH120" s="11"/>
      <c r="AI120" s="11"/>
      <c r="AJ120" s="11"/>
      <c r="AK120" s="11"/>
      <c r="AL120" s="11"/>
      <c r="AM120" s="11"/>
      <c r="AN120" s="11"/>
      <c r="AO120" s="11"/>
      <c r="AP120" s="11"/>
      <c r="AQ120" s="11"/>
      <c r="AR120" s="11"/>
      <c r="AS120" s="11"/>
      <c r="AT120" s="11"/>
    </row>
    <row r="121" spans="8:46" x14ac:dyDescent="0.2">
      <c r="H121" s="11"/>
      <c r="I121" s="11"/>
      <c r="J121" s="11"/>
      <c r="K121" s="11"/>
      <c r="L121" s="11"/>
      <c r="M121" s="11"/>
      <c r="N121" s="11"/>
      <c r="O121" s="11"/>
      <c r="P121" s="11"/>
      <c r="Q121" s="11"/>
      <c r="R121" s="11"/>
      <c r="S121" s="11"/>
      <c r="T121" s="11"/>
      <c r="U121" s="11"/>
      <c r="V121" s="11"/>
      <c r="W121" s="11"/>
      <c r="X121" s="11"/>
      <c r="Y121" s="11"/>
      <c r="Z121" s="11"/>
      <c r="AA121" s="11"/>
      <c r="AB121" s="11"/>
      <c r="AC121" s="11"/>
      <c r="AD121" s="11"/>
      <c r="AE121" s="11"/>
      <c r="AF121" s="11"/>
      <c r="AG121" s="11"/>
      <c r="AH121" s="11"/>
      <c r="AI121" s="11"/>
      <c r="AJ121" s="11"/>
      <c r="AK121" s="11"/>
      <c r="AL121" s="11"/>
      <c r="AM121" s="11"/>
      <c r="AN121" s="11"/>
      <c r="AO121" s="11"/>
      <c r="AP121" s="11"/>
      <c r="AQ121" s="11"/>
      <c r="AR121" s="11"/>
      <c r="AS121" s="11"/>
      <c r="AT121" s="11"/>
    </row>
    <row r="122" spans="8:46" x14ac:dyDescent="0.2">
      <c r="H122" s="11"/>
      <c r="I122" s="11"/>
      <c r="J122" s="11"/>
      <c r="K122" s="11"/>
      <c r="L122" s="11"/>
      <c r="M122" s="11"/>
      <c r="N122" s="11"/>
      <c r="O122" s="11"/>
      <c r="P122" s="11"/>
      <c r="Q122" s="11"/>
      <c r="R122" s="11"/>
      <c r="S122" s="11"/>
      <c r="T122" s="11"/>
      <c r="U122" s="11"/>
      <c r="V122" s="11"/>
      <c r="W122" s="11"/>
      <c r="X122" s="11"/>
      <c r="Y122" s="11"/>
      <c r="Z122" s="11"/>
      <c r="AA122" s="11"/>
      <c r="AB122" s="11"/>
      <c r="AC122" s="11"/>
      <c r="AD122" s="11"/>
      <c r="AE122" s="11"/>
      <c r="AF122" s="11"/>
      <c r="AG122" s="11"/>
      <c r="AH122" s="11"/>
      <c r="AI122" s="11"/>
      <c r="AJ122" s="11"/>
      <c r="AK122" s="11"/>
      <c r="AL122" s="11"/>
      <c r="AM122" s="11"/>
      <c r="AN122" s="11"/>
      <c r="AO122" s="11"/>
      <c r="AP122" s="11"/>
      <c r="AQ122" s="11"/>
      <c r="AR122" s="11"/>
      <c r="AS122" s="11"/>
      <c r="AT122" s="11"/>
    </row>
    <row r="123" spans="8:46" x14ac:dyDescent="0.2">
      <c r="H123" s="11"/>
      <c r="I123" s="11"/>
      <c r="J123" s="11"/>
      <c r="K123" s="11"/>
      <c r="L123" s="11"/>
      <c r="M123" s="11"/>
      <c r="N123" s="11"/>
      <c r="O123" s="11"/>
      <c r="P123" s="11"/>
      <c r="Q123" s="11"/>
      <c r="R123" s="11"/>
      <c r="S123" s="11"/>
      <c r="T123" s="11"/>
      <c r="U123" s="11"/>
      <c r="V123" s="11"/>
      <c r="W123" s="11"/>
      <c r="X123" s="11"/>
      <c r="Y123" s="11"/>
      <c r="Z123" s="11"/>
      <c r="AA123" s="11"/>
      <c r="AB123" s="11"/>
      <c r="AC123" s="11"/>
      <c r="AD123" s="11"/>
      <c r="AE123" s="11"/>
      <c r="AF123" s="11"/>
      <c r="AG123" s="11"/>
      <c r="AH123" s="11"/>
      <c r="AI123" s="11"/>
      <c r="AJ123" s="11"/>
      <c r="AK123" s="11"/>
      <c r="AL123" s="11"/>
      <c r="AM123" s="11"/>
      <c r="AN123" s="11"/>
      <c r="AO123" s="11"/>
      <c r="AP123" s="11"/>
      <c r="AQ123" s="11"/>
      <c r="AR123" s="11"/>
      <c r="AS123" s="11"/>
      <c r="AT123" s="11"/>
    </row>
    <row r="124" spans="8:46" x14ac:dyDescent="0.2">
      <c r="H124" s="11"/>
      <c r="I124" s="11"/>
      <c r="J124" s="11"/>
      <c r="K124" s="11"/>
      <c r="L124" s="11"/>
      <c r="M124" s="11"/>
      <c r="N124" s="11"/>
      <c r="O124" s="11"/>
      <c r="P124" s="11"/>
      <c r="Q124" s="11"/>
      <c r="R124" s="11"/>
      <c r="S124" s="11"/>
      <c r="T124" s="11"/>
      <c r="U124" s="11"/>
      <c r="V124" s="11"/>
      <c r="W124" s="11"/>
      <c r="X124" s="11"/>
      <c r="Y124" s="11"/>
      <c r="Z124" s="11"/>
      <c r="AA124" s="11"/>
      <c r="AB124" s="11"/>
      <c r="AC124" s="11"/>
      <c r="AD124" s="11"/>
      <c r="AE124" s="11"/>
      <c r="AF124" s="11"/>
      <c r="AG124" s="11"/>
      <c r="AH124" s="11"/>
      <c r="AI124" s="11"/>
      <c r="AJ124" s="11"/>
      <c r="AK124" s="11"/>
      <c r="AL124" s="11"/>
      <c r="AM124" s="11"/>
      <c r="AN124" s="11"/>
      <c r="AO124" s="11"/>
      <c r="AP124" s="11"/>
      <c r="AQ124" s="11"/>
      <c r="AR124" s="11"/>
      <c r="AS124" s="11"/>
      <c r="AT124" s="11"/>
    </row>
    <row r="125" spans="8:46" x14ac:dyDescent="0.2">
      <c r="H125" s="11"/>
      <c r="I125" s="11"/>
      <c r="J125" s="11"/>
      <c r="K125" s="11"/>
      <c r="L125" s="11"/>
      <c r="M125" s="11"/>
      <c r="N125" s="11"/>
      <c r="O125" s="11"/>
      <c r="P125" s="11"/>
      <c r="Q125" s="11"/>
      <c r="R125" s="11"/>
      <c r="S125" s="11"/>
      <c r="T125" s="11"/>
      <c r="U125" s="11"/>
      <c r="V125" s="11"/>
      <c r="W125" s="11"/>
      <c r="X125" s="11"/>
      <c r="Y125" s="11"/>
      <c r="Z125" s="11"/>
      <c r="AA125" s="11"/>
      <c r="AB125" s="11"/>
      <c r="AC125" s="11"/>
      <c r="AD125" s="11"/>
      <c r="AE125" s="11"/>
      <c r="AF125" s="11"/>
      <c r="AG125" s="11"/>
      <c r="AH125" s="11"/>
      <c r="AI125" s="11"/>
      <c r="AJ125" s="11"/>
      <c r="AK125" s="11"/>
      <c r="AL125" s="11"/>
      <c r="AM125" s="11"/>
      <c r="AN125" s="11"/>
      <c r="AO125" s="11"/>
      <c r="AP125" s="11"/>
      <c r="AQ125" s="11"/>
      <c r="AR125" s="11"/>
      <c r="AS125" s="11"/>
      <c r="AT125" s="11"/>
    </row>
    <row r="126" spans="8:46" x14ac:dyDescent="0.2">
      <c r="H126" s="11"/>
      <c r="I126" s="11"/>
      <c r="J126" s="11"/>
      <c r="K126" s="11"/>
      <c r="L126" s="11"/>
      <c r="M126" s="11"/>
      <c r="N126" s="11"/>
      <c r="O126" s="11"/>
      <c r="P126" s="11"/>
      <c r="Q126" s="11"/>
      <c r="R126" s="11"/>
      <c r="S126" s="11"/>
      <c r="T126" s="11"/>
      <c r="U126" s="11"/>
      <c r="V126" s="11"/>
      <c r="W126" s="11"/>
      <c r="X126" s="11"/>
      <c r="Y126" s="11"/>
      <c r="Z126" s="11"/>
      <c r="AA126" s="11"/>
      <c r="AB126" s="11"/>
      <c r="AC126" s="11"/>
      <c r="AD126" s="11"/>
      <c r="AE126" s="11"/>
      <c r="AF126" s="11"/>
      <c r="AG126" s="11"/>
      <c r="AH126" s="11"/>
      <c r="AI126" s="11"/>
      <c r="AJ126" s="11"/>
      <c r="AK126" s="11"/>
      <c r="AL126" s="11"/>
      <c r="AM126" s="11"/>
      <c r="AN126" s="11"/>
      <c r="AO126" s="11"/>
      <c r="AP126" s="11"/>
      <c r="AQ126" s="11"/>
      <c r="AR126" s="11"/>
      <c r="AS126" s="11"/>
      <c r="AT126" s="11"/>
    </row>
    <row r="127" spans="8:46" x14ac:dyDescent="0.2">
      <c r="H127" s="11"/>
      <c r="I127" s="11"/>
      <c r="J127" s="11"/>
      <c r="K127" s="11"/>
      <c r="L127" s="11"/>
      <c r="M127" s="11"/>
      <c r="N127" s="11"/>
      <c r="O127" s="11"/>
      <c r="P127" s="11"/>
      <c r="Q127" s="11"/>
      <c r="R127" s="11"/>
      <c r="S127" s="11"/>
      <c r="T127" s="11"/>
      <c r="U127" s="11"/>
      <c r="V127" s="11"/>
      <c r="W127" s="11"/>
      <c r="X127" s="11"/>
      <c r="Y127" s="11"/>
      <c r="Z127" s="11"/>
      <c r="AA127" s="11"/>
      <c r="AB127" s="11"/>
      <c r="AC127" s="11"/>
      <c r="AD127" s="11"/>
      <c r="AE127" s="11"/>
      <c r="AF127" s="11"/>
      <c r="AG127" s="11"/>
      <c r="AH127" s="11"/>
      <c r="AI127" s="11"/>
      <c r="AJ127" s="11"/>
      <c r="AK127" s="11"/>
      <c r="AL127" s="11"/>
      <c r="AM127" s="11"/>
      <c r="AN127" s="11"/>
      <c r="AO127" s="11"/>
      <c r="AP127" s="11"/>
      <c r="AQ127" s="11"/>
      <c r="AR127" s="11"/>
      <c r="AS127" s="11"/>
      <c r="AT127" s="11"/>
    </row>
    <row r="128" spans="8:46" x14ac:dyDescent="0.2">
      <c r="H128" s="11"/>
      <c r="I128" s="11"/>
      <c r="J128" s="11"/>
      <c r="K128" s="11"/>
      <c r="L128" s="11"/>
      <c r="M128" s="11"/>
      <c r="N128" s="11"/>
      <c r="O128" s="11"/>
      <c r="P128" s="11"/>
      <c r="Q128" s="11"/>
      <c r="R128" s="11"/>
      <c r="S128" s="11"/>
      <c r="T128" s="11"/>
      <c r="U128" s="11"/>
      <c r="V128" s="11"/>
      <c r="W128" s="11"/>
      <c r="X128" s="11"/>
      <c r="Y128" s="11"/>
      <c r="Z128" s="11"/>
      <c r="AA128" s="11"/>
      <c r="AB128" s="11"/>
      <c r="AC128" s="11"/>
      <c r="AD128" s="11"/>
      <c r="AE128" s="11"/>
      <c r="AF128" s="11"/>
      <c r="AG128" s="11"/>
      <c r="AH128" s="11"/>
      <c r="AI128" s="11"/>
      <c r="AJ128" s="11"/>
      <c r="AK128" s="11"/>
      <c r="AL128" s="11"/>
      <c r="AM128" s="11"/>
      <c r="AN128" s="11"/>
      <c r="AO128" s="11"/>
      <c r="AP128" s="11"/>
      <c r="AQ128" s="11"/>
      <c r="AR128" s="11"/>
      <c r="AS128" s="11"/>
      <c r="AT128" s="11"/>
    </row>
    <row r="129" spans="8:46" x14ac:dyDescent="0.2">
      <c r="H129" s="11"/>
      <c r="I129" s="11"/>
      <c r="J129" s="11"/>
      <c r="K129" s="11"/>
      <c r="L129" s="11"/>
      <c r="M129" s="11"/>
      <c r="N129" s="11"/>
      <c r="O129" s="11"/>
      <c r="P129" s="11"/>
      <c r="Q129" s="11"/>
      <c r="R129" s="11"/>
      <c r="S129" s="11"/>
      <c r="T129" s="11"/>
      <c r="U129" s="11"/>
      <c r="V129" s="11"/>
      <c r="W129" s="11"/>
      <c r="X129" s="11"/>
      <c r="Y129" s="11"/>
      <c r="Z129" s="11"/>
      <c r="AA129" s="11"/>
      <c r="AB129" s="11"/>
      <c r="AC129" s="11"/>
      <c r="AD129" s="11"/>
      <c r="AE129" s="11"/>
      <c r="AF129" s="11"/>
      <c r="AG129" s="11"/>
      <c r="AH129" s="11"/>
      <c r="AI129" s="11"/>
      <c r="AJ129" s="11"/>
      <c r="AK129" s="11"/>
      <c r="AL129" s="11"/>
      <c r="AM129" s="11"/>
      <c r="AN129" s="11"/>
      <c r="AO129" s="11"/>
      <c r="AP129" s="11"/>
      <c r="AQ129" s="11"/>
      <c r="AR129" s="11"/>
      <c r="AS129" s="11"/>
      <c r="AT129" s="11"/>
    </row>
    <row r="130" spans="8:46" x14ac:dyDescent="0.2">
      <c r="H130" s="11"/>
      <c r="I130" s="11"/>
      <c r="J130" s="11"/>
      <c r="K130" s="11"/>
      <c r="L130" s="11"/>
      <c r="M130" s="11"/>
      <c r="N130" s="11"/>
      <c r="O130" s="11"/>
      <c r="P130" s="11"/>
      <c r="Q130" s="11"/>
      <c r="R130" s="11"/>
      <c r="S130" s="11"/>
      <c r="T130" s="11"/>
      <c r="U130" s="11"/>
      <c r="V130" s="11"/>
      <c r="W130" s="11"/>
      <c r="X130" s="11"/>
      <c r="Y130" s="11"/>
      <c r="Z130" s="11"/>
      <c r="AA130" s="11"/>
      <c r="AB130" s="11"/>
      <c r="AC130" s="11"/>
      <c r="AD130" s="11"/>
      <c r="AE130" s="11"/>
      <c r="AF130" s="11"/>
      <c r="AG130" s="11"/>
      <c r="AH130" s="11"/>
      <c r="AI130" s="11"/>
      <c r="AJ130" s="11"/>
      <c r="AK130" s="11"/>
      <c r="AL130" s="11"/>
      <c r="AM130" s="11"/>
      <c r="AN130" s="11"/>
      <c r="AO130" s="11"/>
      <c r="AP130" s="11"/>
      <c r="AQ130" s="11"/>
      <c r="AR130" s="11"/>
      <c r="AS130" s="11"/>
      <c r="AT130" s="11"/>
    </row>
    <row r="131" spans="8:46" x14ac:dyDescent="0.2">
      <c r="H131" s="11"/>
      <c r="I131" s="11"/>
      <c r="J131" s="11"/>
      <c r="K131" s="11"/>
      <c r="L131" s="11"/>
      <c r="M131" s="11"/>
      <c r="N131" s="11"/>
      <c r="O131" s="11"/>
      <c r="P131" s="11"/>
      <c r="Q131" s="11"/>
      <c r="R131" s="11"/>
      <c r="S131" s="11"/>
      <c r="T131" s="11"/>
      <c r="U131" s="11"/>
      <c r="V131" s="11"/>
      <c r="W131" s="11"/>
      <c r="X131" s="11"/>
      <c r="Y131" s="11"/>
      <c r="Z131" s="11"/>
      <c r="AA131" s="11"/>
      <c r="AB131" s="11"/>
      <c r="AC131" s="11"/>
      <c r="AD131" s="11"/>
      <c r="AE131" s="11"/>
      <c r="AF131" s="11"/>
      <c r="AG131" s="11"/>
      <c r="AH131" s="11"/>
      <c r="AI131" s="11"/>
      <c r="AJ131" s="11"/>
      <c r="AK131" s="11"/>
      <c r="AL131" s="11"/>
      <c r="AM131" s="11"/>
      <c r="AN131" s="11"/>
      <c r="AO131" s="11"/>
      <c r="AP131" s="11"/>
      <c r="AQ131" s="11"/>
      <c r="AR131" s="11"/>
      <c r="AS131" s="11"/>
      <c r="AT131" s="11"/>
    </row>
    <row r="132" spans="8:46" x14ac:dyDescent="0.2">
      <c r="H132" s="11"/>
      <c r="I132" s="11"/>
      <c r="J132" s="11"/>
      <c r="K132" s="11"/>
      <c r="L132" s="11"/>
      <c r="M132" s="11"/>
      <c r="N132" s="11"/>
      <c r="O132" s="11"/>
      <c r="P132" s="11"/>
      <c r="Q132" s="11"/>
      <c r="R132" s="11"/>
      <c r="S132" s="11"/>
      <c r="T132" s="11"/>
      <c r="U132" s="11"/>
      <c r="V132" s="11"/>
      <c r="W132" s="11"/>
      <c r="X132" s="11"/>
      <c r="Y132" s="11"/>
      <c r="Z132" s="11"/>
      <c r="AA132" s="11"/>
      <c r="AB132" s="11"/>
      <c r="AC132" s="11"/>
      <c r="AD132" s="11"/>
      <c r="AE132" s="11"/>
      <c r="AF132" s="11"/>
      <c r="AG132" s="11"/>
      <c r="AH132" s="11"/>
      <c r="AI132" s="11"/>
      <c r="AJ132" s="11"/>
      <c r="AK132" s="11"/>
      <c r="AL132" s="11"/>
      <c r="AM132" s="11"/>
      <c r="AN132" s="11"/>
      <c r="AO132" s="11"/>
      <c r="AP132" s="11"/>
      <c r="AQ132" s="11"/>
      <c r="AR132" s="11"/>
      <c r="AS132" s="11"/>
      <c r="AT132" s="11"/>
    </row>
    <row r="133" spans="8:46" x14ac:dyDescent="0.2">
      <c r="H133" s="11"/>
      <c r="I133" s="11"/>
      <c r="J133" s="11"/>
      <c r="K133" s="11"/>
      <c r="L133" s="11"/>
      <c r="M133" s="11"/>
      <c r="N133" s="11"/>
      <c r="O133" s="11"/>
      <c r="P133" s="11"/>
      <c r="Q133" s="11"/>
      <c r="R133" s="11"/>
      <c r="S133" s="11"/>
      <c r="T133" s="11"/>
      <c r="U133" s="11"/>
      <c r="V133" s="11"/>
      <c r="W133" s="11"/>
      <c r="X133" s="11"/>
      <c r="Y133" s="11"/>
      <c r="Z133" s="11"/>
      <c r="AA133" s="11"/>
      <c r="AB133" s="11"/>
      <c r="AC133" s="11"/>
      <c r="AD133" s="11"/>
      <c r="AE133" s="11"/>
      <c r="AF133" s="11"/>
      <c r="AG133" s="11"/>
      <c r="AH133" s="11"/>
      <c r="AI133" s="11"/>
      <c r="AJ133" s="11"/>
      <c r="AK133" s="11"/>
      <c r="AL133" s="11"/>
      <c r="AM133" s="11"/>
      <c r="AN133" s="11"/>
      <c r="AO133" s="11"/>
      <c r="AP133" s="11"/>
      <c r="AQ133" s="11"/>
      <c r="AR133" s="11"/>
      <c r="AS133" s="11"/>
      <c r="AT133" s="11"/>
    </row>
    <row r="134" spans="8:46" x14ac:dyDescent="0.2">
      <c r="H134" s="11"/>
      <c r="I134" s="11"/>
      <c r="J134" s="11"/>
      <c r="K134" s="11"/>
      <c r="L134" s="11"/>
      <c r="M134" s="11"/>
      <c r="N134" s="11"/>
      <c r="O134" s="11"/>
      <c r="P134" s="11"/>
      <c r="Q134" s="11"/>
      <c r="R134" s="11"/>
      <c r="S134" s="11"/>
      <c r="T134" s="11"/>
      <c r="U134" s="11"/>
      <c r="V134" s="11"/>
      <c r="W134" s="11"/>
      <c r="X134" s="11"/>
      <c r="Y134" s="11"/>
      <c r="Z134" s="11"/>
      <c r="AA134" s="11"/>
      <c r="AB134" s="11"/>
      <c r="AC134" s="11"/>
      <c r="AD134" s="11"/>
      <c r="AE134" s="11"/>
      <c r="AF134" s="11"/>
      <c r="AG134" s="11"/>
      <c r="AH134" s="11"/>
      <c r="AI134" s="11"/>
      <c r="AJ134" s="11"/>
      <c r="AK134" s="11"/>
      <c r="AL134" s="11"/>
      <c r="AM134" s="11"/>
      <c r="AN134" s="11"/>
      <c r="AO134" s="11"/>
      <c r="AP134" s="11"/>
      <c r="AQ134" s="11"/>
      <c r="AR134" s="11"/>
      <c r="AS134" s="11"/>
      <c r="AT134" s="11"/>
    </row>
    <row r="135" spans="8:46" x14ac:dyDescent="0.2">
      <c r="H135" s="11"/>
      <c r="I135" s="11"/>
      <c r="J135" s="11"/>
      <c r="K135" s="11"/>
      <c r="L135" s="11"/>
      <c r="M135" s="11"/>
      <c r="N135" s="11"/>
      <c r="O135" s="11"/>
      <c r="P135" s="11"/>
      <c r="Q135" s="11"/>
      <c r="R135" s="11"/>
      <c r="S135" s="11"/>
      <c r="T135" s="11"/>
      <c r="U135" s="11"/>
      <c r="V135" s="11"/>
      <c r="W135" s="11"/>
      <c r="X135" s="11"/>
      <c r="Y135" s="11"/>
      <c r="Z135" s="11"/>
      <c r="AA135" s="11"/>
      <c r="AB135" s="11"/>
      <c r="AC135" s="11"/>
      <c r="AD135" s="11"/>
      <c r="AE135" s="11"/>
      <c r="AF135" s="11"/>
      <c r="AG135" s="11"/>
      <c r="AH135" s="11"/>
      <c r="AI135" s="11"/>
      <c r="AJ135" s="11"/>
      <c r="AK135" s="11"/>
      <c r="AL135" s="11"/>
      <c r="AM135" s="11"/>
      <c r="AN135" s="11"/>
      <c r="AO135" s="11"/>
      <c r="AP135" s="11"/>
      <c r="AQ135" s="11"/>
      <c r="AR135" s="11"/>
      <c r="AS135" s="11"/>
      <c r="AT135" s="11"/>
    </row>
    <row r="136" spans="8:46" x14ac:dyDescent="0.2">
      <c r="H136" s="11"/>
      <c r="I136" s="11"/>
      <c r="J136" s="11"/>
      <c r="K136" s="11"/>
      <c r="L136" s="11"/>
      <c r="M136" s="11"/>
      <c r="N136" s="11"/>
      <c r="O136" s="11"/>
      <c r="P136" s="11"/>
      <c r="Q136" s="11"/>
      <c r="R136" s="11"/>
      <c r="S136" s="11"/>
      <c r="T136" s="11"/>
      <c r="U136" s="11"/>
      <c r="V136" s="11"/>
      <c r="W136" s="11"/>
      <c r="X136" s="11"/>
      <c r="Y136" s="11"/>
      <c r="Z136" s="11"/>
      <c r="AA136" s="11"/>
      <c r="AB136" s="11"/>
      <c r="AC136" s="11"/>
      <c r="AD136" s="11"/>
      <c r="AE136" s="11"/>
      <c r="AF136" s="11"/>
      <c r="AG136" s="11"/>
      <c r="AH136" s="11"/>
      <c r="AI136" s="11"/>
      <c r="AJ136" s="11"/>
      <c r="AK136" s="11"/>
      <c r="AL136" s="11"/>
      <c r="AM136" s="11"/>
      <c r="AN136" s="11"/>
      <c r="AO136" s="11"/>
      <c r="AP136" s="11"/>
      <c r="AQ136" s="11"/>
      <c r="AR136" s="11"/>
      <c r="AS136" s="11"/>
      <c r="AT136" s="11"/>
    </row>
    <row r="137" spans="8:46" x14ac:dyDescent="0.2">
      <c r="H137" s="11"/>
      <c r="I137" s="11"/>
      <c r="J137" s="11"/>
      <c r="K137" s="11"/>
      <c r="L137" s="11"/>
      <c r="M137" s="11"/>
      <c r="N137" s="11"/>
      <c r="O137" s="11"/>
      <c r="P137" s="11"/>
      <c r="Q137" s="11"/>
      <c r="R137" s="11"/>
      <c r="S137" s="11"/>
      <c r="T137" s="11"/>
      <c r="U137" s="11"/>
      <c r="V137" s="11"/>
      <c r="W137" s="11"/>
      <c r="X137" s="11"/>
      <c r="Y137" s="11"/>
      <c r="Z137" s="11"/>
      <c r="AA137" s="11"/>
      <c r="AB137" s="11"/>
      <c r="AC137" s="11"/>
      <c r="AD137" s="11"/>
      <c r="AE137" s="11"/>
      <c r="AF137" s="11"/>
      <c r="AG137" s="11"/>
      <c r="AH137" s="11"/>
      <c r="AI137" s="11"/>
      <c r="AJ137" s="11"/>
      <c r="AK137" s="11"/>
      <c r="AL137" s="11"/>
      <c r="AM137" s="11"/>
      <c r="AN137" s="11"/>
      <c r="AO137" s="11"/>
      <c r="AP137" s="11"/>
      <c r="AQ137" s="11"/>
      <c r="AR137" s="11"/>
      <c r="AS137" s="11"/>
      <c r="AT137" s="11"/>
    </row>
    <row r="138" spans="8:46" x14ac:dyDescent="0.2">
      <c r="H138" s="11"/>
      <c r="I138" s="11"/>
      <c r="J138" s="11"/>
      <c r="K138" s="11"/>
      <c r="L138" s="11"/>
      <c r="M138" s="11"/>
      <c r="N138" s="11"/>
      <c r="O138" s="11"/>
      <c r="P138" s="11"/>
      <c r="Q138" s="11"/>
      <c r="R138" s="11"/>
      <c r="S138" s="11"/>
      <c r="T138" s="11"/>
      <c r="U138" s="11"/>
      <c r="V138" s="11"/>
      <c r="W138" s="11"/>
      <c r="X138" s="11"/>
      <c r="Y138" s="11"/>
      <c r="Z138" s="11"/>
      <c r="AA138" s="11"/>
      <c r="AB138" s="11"/>
      <c r="AC138" s="11"/>
      <c r="AD138" s="11"/>
      <c r="AE138" s="11"/>
      <c r="AF138" s="11"/>
      <c r="AG138" s="11"/>
      <c r="AH138" s="11"/>
      <c r="AI138" s="11"/>
      <c r="AJ138" s="11"/>
      <c r="AK138" s="11"/>
      <c r="AL138" s="11"/>
      <c r="AM138" s="11"/>
      <c r="AN138" s="11"/>
      <c r="AO138" s="11"/>
      <c r="AP138" s="11"/>
      <c r="AQ138" s="11"/>
      <c r="AR138" s="11"/>
      <c r="AS138" s="11"/>
      <c r="AT138" s="11"/>
    </row>
    <row r="139" spans="8:46" x14ac:dyDescent="0.2">
      <c r="H139" s="11"/>
      <c r="I139" s="11"/>
      <c r="J139" s="11"/>
      <c r="K139" s="11"/>
      <c r="L139" s="11"/>
      <c r="M139" s="11"/>
      <c r="N139" s="11"/>
      <c r="O139" s="11"/>
      <c r="P139" s="11"/>
      <c r="Q139" s="11"/>
      <c r="R139" s="11"/>
      <c r="S139" s="11"/>
      <c r="T139" s="11"/>
      <c r="U139" s="11"/>
      <c r="V139" s="11"/>
      <c r="W139" s="11"/>
      <c r="X139" s="11"/>
      <c r="Y139" s="11"/>
      <c r="Z139" s="11"/>
      <c r="AA139" s="11"/>
      <c r="AB139" s="11"/>
      <c r="AC139" s="11"/>
      <c r="AD139" s="11"/>
      <c r="AE139" s="11"/>
      <c r="AF139" s="11"/>
      <c r="AG139" s="11"/>
      <c r="AH139" s="11"/>
      <c r="AI139" s="11"/>
      <c r="AJ139" s="11"/>
      <c r="AK139" s="11"/>
      <c r="AL139" s="11"/>
      <c r="AM139" s="11"/>
      <c r="AN139" s="11"/>
      <c r="AO139" s="11"/>
      <c r="AP139" s="11"/>
      <c r="AQ139" s="11"/>
      <c r="AR139" s="11"/>
      <c r="AS139" s="11"/>
      <c r="AT139" s="11"/>
    </row>
    <row r="140" spans="8:46" x14ac:dyDescent="0.2">
      <c r="H140" s="11"/>
      <c r="I140" s="11"/>
      <c r="J140" s="11"/>
      <c r="K140" s="11"/>
      <c r="L140" s="11"/>
      <c r="M140" s="11"/>
      <c r="N140" s="11"/>
      <c r="O140" s="11"/>
      <c r="P140" s="11"/>
      <c r="Q140" s="11"/>
      <c r="R140" s="11"/>
      <c r="S140" s="11"/>
      <c r="T140" s="11"/>
      <c r="U140" s="11"/>
      <c r="V140" s="11"/>
      <c r="W140" s="11"/>
      <c r="X140" s="11"/>
      <c r="Y140" s="11"/>
      <c r="Z140" s="11"/>
      <c r="AA140" s="11"/>
      <c r="AB140" s="11"/>
      <c r="AC140" s="11"/>
      <c r="AD140" s="11"/>
      <c r="AE140" s="11"/>
      <c r="AF140" s="11"/>
      <c r="AG140" s="11"/>
      <c r="AH140" s="11"/>
      <c r="AI140" s="11"/>
      <c r="AJ140" s="11"/>
      <c r="AK140" s="11"/>
      <c r="AL140" s="11"/>
      <c r="AM140" s="11"/>
      <c r="AN140" s="11"/>
      <c r="AO140" s="11"/>
      <c r="AP140" s="11"/>
      <c r="AQ140" s="11"/>
      <c r="AR140" s="11"/>
      <c r="AS140" s="11"/>
      <c r="AT140" s="11"/>
    </row>
    <row r="141" spans="8:46" x14ac:dyDescent="0.2">
      <c r="H141" s="11"/>
      <c r="I141" s="11"/>
      <c r="J141" s="11"/>
      <c r="K141" s="11"/>
      <c r="L141" s="11"/>
      <c r="M141" s="11"/>
      <c r="N141" s="11"/>
      <c r="O141" s="11"/>
      <c r="P141" s="11"/>
      <c r="Q141" s="11"/>
      <c r="R141" s="11"/>
      <c r="S141" s="11"/>
      <c r="T141" s="11"/>
      <c r="U141" s="11"/>
      <c r="V141" s="11"/>
      <c r="W141" s="11"/>
      <c r="X141" s="11"/>
      <c r="Y141" s="11"/>
      <c r="Z141" s="11"/>
      <c r="AA141" s="11"/>
      <c r="AB141" s="11"/>
      <c r="AC141" s="11"/>
      <c r="AD141" s="11"/>
      <c r="AE141" s="11"/>
      <c r="AF141" s="11"/>
      <c r="AG141" s="11"/>
      <c r="AH141" s="11"/>
      <c r="AI141" s="11"/>
      <c r="AJ141" s="11"/>
      <c r="AK141" s="11"/>
      <c r="AL141" s="11"/>
      <c r="AM141" s="11"/>
      <c r="AN141" s="11"/>
      <c r="AO141" s="11"/>
      <c r="AP141" s="11"/>
      <c r="AQ141" s="11"/>
      <c r="AR141" s="11"/>
      <c r="AS141" s="11"/>
      <c r="AT141" s="11"/>
    </row>
    <row r="142" spans="8:46" x14ac:dyDescent="0.2">
      <c r="H142" s="11"/>
      <c r="I142" s="11"/>
      <c r="J142" s="11"/>
      <c r="K142" s="11"/>
      <c r="L142" s="11"/>
      <c r="M142" s="11"/>
      <c r="N142" s="11"/>
      <c r="O142" s="11"/>
      <c r="P142" s="11"/>
      <c r="Q142" s="11"/>
      <c r="R142" s="11"/>
      <c r="S142" s="11"/>
      <c r="T142" s="11"/>
      <c r="U142" s="11"/>
      <c r="V142" s="11"/>
      <c r="W142" s="11"/>
      <c r="X142" s="11"/>
      <c r="Y142" s="11"/>
      <c r="Z142" s="11"/>
      <c r="AA142" s="11"/>
      <c r="AB142" s="11"/>
      <c r="AC142" s="11"/>
      <c r="AD142" s="11"/>
      <c r="AE142" s="11"/>
      <c r="AF142" s="11"/>
      <c r="AG142" s="11"/>
      <c r="AH142" s="11"/>
      <c r="AI142" s="11"/>
      <c r="AJ142" s="11"/>
      <c r="AK142" s="11"/>
      <c r="AL142" s="11"/>
      <c r="AM142" s="11"/>
      <c r="AN142" s="11"/>
      <c r="AO142" s="11"/>
      <c r="AP142" s="11"/>
      <c r="AQ142" s="11"/>
      <c r="AR142" s="11"/>
      <c r="AS142" s="11"/>
      <c r="AT142" s="11"/>
    </row>
    <row r="143" spans="8:46" x14ac:dyDescent="0.2">
      <c r="H143" s="11"/>
      <c r="I143" s="11"/>
      <c r="J143" s="11"/>
      <c r="K143" s="11"/>
      <c r="L143" s="11"/>
      <c r="M143" s="11"/>
      <c r="N143" s="11"/>
      <c r="O143" s="11"/>
      <c r="P143" s="11"/>
      <c r="Q143" s="11"/>
      <c r="R143" s="11"/>
      <c r="S143" s="11"/>
      <c r="T143" s="11"/>
      <c r="U143" s="11"/>
      <c r="V143" s="11"/>
      <c r="W143" s="11"/>
      <c r="X143" s="11"/>
      <c r="Y143" s="11"/>
      <c r="Z143" s="11"/>
      <c r="AA143" s="11"/>
      <c r="AB143" s="11"/>
      <c r="AC143" s="11"/>
      <c r="AD143" s="11"/>
      <c r="AE143" s="11"/>
      <c r="AF143" s="11"/>
      <c r="AG143" s="11"/>
      <c r="AH143" s="11"/>
      <c r="AI143" s="11"/>
      <c r="AJ143" s="11"/>
      <c r="AK143" s="11"/>
      <c r="AL143" s="11"/>
      <c r="AM143" s="11"/>
      <c r="AN143" s="11"/>
      <c r="AO143" s="11"/>
      <c r="AP143" s="11"/>
      <c r="AQ143" s="11"/>
      <c r="AR143" s="11"/>
      <c r="AS143" s="11"/>
      <c r="AT143" s="11"/>
    </row>
    <row r="144" spans="8:46" x14ac:dyDescent="0.2">
      <c r="H144" s="11"/>
      <c r="I144" s="11"/>
      <c r="J144" s="11"/>
      <c r="K144" s="11"/>
      <c r="L144" s="11"/>
      <c r="M144" s="11"/>
      <c r="N144" s="11"/>
      <c r="O144" s="11"/>
      <c r="P144" s="11"/>
      <c r="Q144" s="11"/>
      <c r="R144" s="11"/>
      <c r="S144" s="11"/>
      <c r="T144" s="11"/>
      <c r="U144" s="11"/>
      <c r="V144" s="11"/>
      <c r="W144" s="11"/>
      <c r="X144" s="11"/>
      <c r="Y144" s="11"/>
      <c r="Z144" s="11"/>
      <c r="AA144" s="11"/>
      <c r="AB144" s="11"/>
      <c r="AC144" s="11"/>
      <c r="AD144" s="11"/>
      <c r="AE144" s="11"/>
      <c r="AF144" s="11"/>
      <c r="AG144" s="11"/>
      <c r="AH144" s="11"/>
      <c r="AI144" s="11"/>
      <c r="AJ144" s="11"/>
      <c r="AK144" s="11"/>
      <c r="AL144" s="11"/>
      <c r="AM144" s="11"/>
      <c r="AN144" s="11"/>
      <c r="AO144" s="11"/>
      <c r="AP144" s="11"/>
      <c r="AQ144" s="11"/>
      <c r="AR144" s="11"/>
      <c r="AS144" s="11"/>
      <c r="AT144" s="11"/>
    </row>
    <row r="145" spans="8:46" x14ac:dyDescent="0.2">
      <c r="H145" s="11"/>
      <c r="I145" s="11"/>
      <c r="J145" s="11"/>
      <c r="K145" s="11"/>
      <c r="L145" s="11"/>
      <c r="M145" s="11"/>
      <c r="N145" s="11"/>
      <c r="O145" s="11"/>
      <c r="P145" s="11"/>
      <c r="Q145" s="11"/>
      <c r="R145" s="11"/>
      <c r="S145" s="11"/>
      <c r="T145" s="11"/>
      <c r="U145" s="11"/>
      <c r="V145" s="11"/>
      <c r="W145" s="11"/>
      <c r="X145" s="11"/>
      <c r="Y145" s="11"/>
      <c r="Z145" s="11"/>
      <c r="AA145" s="11"/>
      <c r="AB145" s="11"/>
      <c r="AC145" s="11"/>
      <c r="AD145" s="11"/>
      <c r="AE145" s="11"/>
      <c r="AF145" s="11"/>
      <c r="AG145" s="11"/>
      <c r="AH145" s="11"/>
      <c r="AI145" s="11"/>
      <c r="AJ145" s="11"/>
      <c r="AK145" s="11"/>
      <c r="AL145" s="11"/>
      <c r="AM145" s="11"/>
      <c r="AN145" s="11"/>
      <c r="AO145" s="11"/>
      <c r="AP145" s="11"/>
      <c r="AQ145" s="11"/>
      <c r="AR145" s="11"/>
      <c r="AS145" s="11"/>
      <c r="AT145" s="11"/>
    </row>
    <row r="146" spans="8:46" x14ac:dyDescent="0.2">
      <c r="H146" s="11"/>
      <c r="I146" s="11"/>
      <c r="J146" s="11"/>
      <c r="K146" s="11"/>
      <c r="L146" s="11"/>
      <c r="M146" s="11"/>
      <c r="N146" s="11"/>
      <c r="O146" s="11"/>
      <c r="P146" s="11"/>
      <c r="Q146" s="11"/>
      <c r="R146" s="11"/>
      <c r="S146" s="11"/>
      <c r="T146" s="11"/>
      <c r="U146" s="11"/>
      <c r="V146" s="11"/>
      <c r="W146" s="11"/>
      <c r="X146" s="11"/>
      <c r="Y146" s="11"/>
      <c r="Z146" s="11"/>
      <c r="AA146" s="11"/>
      <c r="AB146" s="11"/>
      <c r="AC146" s="11"/>
      <c r="AD146" s="11"/>
      <c r="AE146" s="11"/>
      <c r="AF146" s="11"/>
      <c r="AG146" s="11"/>
      <c r="AH146" s="11"/>
      <c r="AI146" s="11"/>
      <c r="AJ146" s="11"/>
      <c r="AK146" s="11"/>
      <c r="AL146" s="11"/>
      <c r="AM146" s="11"/>
      <c r="AN146" s="11"/>
      <c r="AO146" s="11"/>
      <c r="AP146" s="11"/>
      <c r="AQ146" s="11"/>
      <c r="AR146" s="11"/>
      <c r="AS146" s="11"/>
      <c r="AT146" s="11"/>
    </row>
    <row r="147" spans="8:46" x14ac:dyDescent="0.2">
      <c r="H147" s="11"/>
      <c r="I147" s="11"/>
      <c r="J147" s="11"/>
      <c r="K147" s="11"/>
      <c r="L147" s="11"/>
      <c r="M147" s="11"/>
      <c r="N147" s="11"/>
      <c r="O147" s="11"/>
      <c r="P147" s="11"/>
      <c r="Q147" s="11"/>
      <c r="R147" s="11"/>
      <c r="S147" s="11"/>
      <c r="T147" s="11"/>
      <c r="U147" s="11"/>
      <c r="V147" s="11"/>
      <c r="W147" s="11"/>
      <c r="X147" s="11"/>
      <c r="Y147" s="11"/>
      <c r="Z147" s="11"/>
      <c r="AA147" s="11"/>
      <c r="AB147" s="11"/>
      <c r="AC147" s="11"/>
      <c r="AD147" s="11"/>
      <c r="AE147" s="11"/>
      <c r="AF147" s="11"/>
      <c r="AG147" s="11"/>
      <c r="AH147" s="11"/>
      <c r="AI147" s="11"/>
      <c r="AJ147" s="11"/>
      <c r="AK147" s="11"/>
      <c r="AL147" s="11"/>
      <c r="AM147" s="11"/>
      <c r="AN147" s="11"/>
      <c r="AO147" s="11"/>
      <c r="AP147" s="11"/>
      <c r="AQ147" s="11"/>
      <c r="AR147" s="11"/>
      <c r="AS147" s="11"/>
      <c r="AT147" s="11"/>
    </row>
    <row r="148" spans="8:46" x14ac:dyDescent="0.2">
      <c r="H148" s="11"/>
      <c r="I148" s="11"/>
      <c r="J148" s="11"/>
      <c r="K148" s="11"/>
      <c r="L148" s="11"/>
      <c r="M148" s="11"/>
      <c r="N148" s="11"/>
      <c r="O148" s="11"/>
      <c r="P148" s="11"/>
      <c r="Q148" s="11"/>
      <c r="R148" s="11"/>
      <c r="S148" s="11"/>
      <c r="T148" s="11"/>
      <c r="U148" s="11"/>
      <c r="V148" s="11"/>
      <c r="W148" s="11"/>
      <c r="X148" s="11"/>
      <c r="Y148" s="11"/>
      <c r="Z148" s="11"/>
      <c r="AA148" s="11"/>
      <c r="AB148" s="11"/>
      <c r="AC148" s="11"/>
      <c r="AD148" s="11"/>
      <c r="AE148" s="11"/>
      <c r="AF148" s="11"/>
      <c r="AG148" s="11"/>
      <c r="AH148" s="11"/>
      <c r="AI148" s="11"/>
      <c r="AJ148" s="11"/>
      <c r="AK148" s="11"/>
      <c r="AL148" s="11"/>
      <c r="AM148" s="11"/>
      <c r="AN148" s="11"/>
      <c r="AO148" s="11"/>
      <c r="AP148" s="11"/>
      <c r="AQ148" s="11"/>
      <c r="AR148" s="11"/>
      <c r="AS148" s="11"/>
      <c r="AT148" s="11"/>
    </row>
    <row r="149" spans="8:46" x14ac:dyDescent="0.2">
      <c r="H149" s="11"/>
      <c r="I149" s="11"/>
      <c r="J149" s="11"/>
      <c r="K149" s="11"/>
      <c r="L149" s="11"/>
      <c r="M149" s="11"/>
      <c r="N149" s="11"/>
      <c r="O149" s="11"/>
      <c r="P149" s="11"/>
      <c r="Q149" s="11"/>
      <c r="R149" s="11"/>
      <c r="S149" s="11"/>
      <c r="T149" s="11"/>
      <c r="U149" s="11"/>
      <c r="V149" s="11"/>
      <c r="W149" s="11"/>
      <c r="X149" s="11"/>
      <c r="Y149" s="11"/>
      <c r="Z149" s="11"/>
      <c r="AA149" s="11"/>
      <c r="AB149" s="11"/>
      <c r="AC149" s="11"/>
      <c r="AD149" s="11"/>
      <c r="AE149" s="11"/>
      <c r="AF149" s="11"/>
      <c r="AG149" s="11"/>
      <c r="AH149" s="11"/>
      <c r="AI149" s="11"/>
      <c r="AJ149" s="11"/>
      <c r="AK149" s="11"/>
      <c r="AL149" s="11"/>
      <c r="AM149" s="11"/>
      <c r="AN149" s="11"/>
      <c r="AO149" s="11"/>
      <c r="AP149" s="11"/>
      <c r="AQ149" s="11"/>
      <c r="AR149" s="11"/>
      <c r="AS149" s="11"/>
      <c r="AT149" s="11"/>
    </row>
    <row r="150" spans="8:46" x14ac:dyDescent="0.2">
      <c r="H150" s="11"/>
      <c r="I150" s="11"/>
      <c r="J150" s="11"/>
      <c r="K150" s="11"/>
      <c r="L150" s="11"/>
      <c r="M150" s="11"/>
      <c r="N150" s="11"/>
      <c r="O150" s="11"/>
      <c r="P150" s="11"/>
      <c r="Q150" s="11"/>
      <c r="R150" s="11"/>
      <c r="S150" s="11"/>
      <c r="T150" s="11"/>
      <c r="U150" s="11"/>
      <c r="V150" s="11"/>
      <c r="W150" s="11"/>
      <c r="X150" s="11"/>
      <c r="Y150" s="11"/>
      <c r="Z150" s="11"/>
      <c r="AA150" s="11"/>
      <c r="AB150" s="11"/>
      <c r="AC150" s="11"/>
      <c r="AD150" s="11"/>
      <c r="AE150" s="11"/>
      <c r="AF150" s="11"/>
      <c r="AG150" s="11"/>
      <c r="AH150" s="11"/>
      <c r="AI150" s="11"/>
      <c r="AJ150" s="11"/>
      <c r="AK150" s="11"/>
      <c r="AL150" s="11"/>
      <c r="AM150" s="11"/>
      <c r="AN150" s="11"/>
      <c r="AO150" s="11"/>
      <c r="AP150" s="11"/>
      <c r="AQ150" s="11"/>
      <c r="AR150" s="11"/>
      <c r="AS150" s="11"/>
      <c r="AT150" s="11"/>
    </row>
    <row r="151" spans="8:46" x14ac:dyDescent="0.2">
      <c r="H151" s="11"/>
      <c r="I151" s="11"/>
      <c r="J151" s="11"/>
      <c r="K151" s="11"/>
      <c r="L151" s="11"/>
      <c r="M151" s="11"/>
      <c r="N151" s="11"/>
      <c r="O151" s="11"/>
      <c r="P151" s="11"/>
      <c r="Q151" s="11"/>
      <c r="R151" s="11"/>
      <c r="S151" s="11"/>
      <c r="T151" s="11"/>
      <c r="U151" s="11"/>
      <c r="V151" s="11"/>
      <c r="W151" s="11"/>
      <c r="X151" s="11"/>
      <c r="Y151" s="11"/>
      <c r="Z151" s="11"/>
      <c r="AA151" s="11"/>
      <c r="AB151" s="11"/>
      <c r="AC151" s="11"/>
      <c r="AD151" s="11"/>
      <c r="AE151" s="11"/>
      <c r="AF151" s="11"/>
      <c r="AG151" s="11"/>
      <c r="AH151" s="11"/>
      <c r="AI151" s="11"/>
      <c r="AJ151" s="11"/>
      <c r="AK151" s="11"/>
      <c r="AL151" s="11"/>
      <c r="AM151" s="11"/>
      <c r="AN151" s="11"/>
      <c r="AO151" s="11"/>
      <c r="AP151" s="11"/>
      <c r="AQ151" s="11"/>
      <c r="AR151" s="11"/>
      <c r="AS151" s="11"/>
      <c r="AT151" s="11"/>
    </row>
    <row r="152" spans="8:46" x14ac:dyDescent="0.2">
      <c r="H152" s="11"/>
      <c r="I152" s="11"/>
      <c r="J152" s="11"/>
      <c r="K152" s="11"/>
      <c r="L152" s="11"/>
      <c r="M152" s="11"/>
      <c r="N152" s="11"/>
      <c r="O152" s="11"/>
      <c r="P152" s="11"/>
      <c r="Q152" s="11"/>
      <c r="R152" s="11"/>
      <c r="S152" s="11"/>
      <c r="T152" s="11"/>
      <c r="U152" s="11"/>
      <c r="V152" s="11"/>
      <c r="W152" s="11"/>
      <c r="X152" s="11"/>
      <c r="Y152" s="11"/>
      <c r="Z152" s="11"/>
      <c r="AA152" s="11"/>
      <c r="AB152" s="11"/>
      <c r="AC152" s="11"/>
      <c r="AD152" s="11"/>
      <c r="AE152" s="11"/>
      <c r="AF152" s="11"/>
      <c r="AG152" s="11"/>
      <c r="AH152" s="11"/>
      <c r="AI152" s="11"/>
      <c r="AJ152" s="11"/>
      <c r="AK152" s="11"/>
      <c r="AL152" s="11"/>
      <c r="AM152" s="11"/>
      <c r="AN152" s="11"/>
      <c r="AO152" s="11"/>
      <c r="AP152" s="11"/>
      <c r="AQ152" s="11"/>
      <c r="AR152" s="11"/>
      <c r="AS152" s="11"/>
      <c r="AT152" s="11"/>
    </row>
    <row r="153" spans="8:46" x14ac:dyDescent="0.2">
      <c r="H153" s="11"/>
      <c r="I153" s="11"/>
      <c r="J153" s="11"/>
      <c r="K153" s="11"/>
      <c r="L153" s="11"/>
      <c r="M153" s="11"/>
      <c r="N153" s="11"/>
      <c r="O153" s="11"/>
      <c r="P153" s="11"/>
      <c r="Q153" s="11"/>
      <c r="R153" s="11"/>
      <c r="S153" s="11"/>
      <c r="T153" s="11"/>
      <c r="U153" s="11"/>
      <c r="V153" s="11"/>
      <c r="W153" s="11"/>
      <c r="X153" s="11"/>
      <c r="Y153" s="11"/>
      <c r="Z153" s="11"/>
      <c r="AA153" s="11"/>
      <c r="AB153" s="11"/>
      <c r="AC153" s="11"/>
      <c r="AD153" s="11"/>
      <c r="AE153" s="11"/>
      <c r="AF153" s="11"/>
      <c r="AG153" s="11"/>
      <c r="AH153" s="11"/>
      <c r="AI153" s="11"/>
      <c r="AJ153" s="11"/>
      <c r="AK153" s="11"/>
      <c r="AL153" s="11"/>
      <c r="AM153" s="11"/>
      <c r="AN153" s="11"/>
      <c r="AO153" s="11"/>
      <c r="AP153" s="11"/>
      <c r="AQ153" s="11"/>
      <c r="AR153" s="11"/>
      <c r="AS153" s="11"/>
      <c r="AT153" s="11"/>
    </row>
    <row r="154" spans="8:46" x14ac:dyDescent="0.2">
      <c r="H154" s="11"/>
      <c r="I154" s="11"/>
      <c r="J154" s="11"/>
      <c r="K154" s="11"/>
      <c r="L154" s="11"/>
      <c r="M154" s="11"/>
      <c r="N154" s="11"/>
      <c r="O154" s="11"/>
      <c r="P154" s="11"/>
      <c r="Q154" s="11"/>
      <c r="R154" s="11"/>
      <c r="S154" s="11"/>
      <c r="T154" s="11"/>
      <c r="U154" s="11"/>
      <c r="V154" s="11"/>
      <c r="W154" s="11"/>
      <c r="X154" s="11"/>
      <c r="Y154" s="11"/>
      <c r="Z154" s="11"/>
      <c r="AA154" s="11"/>
      <c r="AB154" s="11"/>
      <c r="AC154" s="11"/>
      <c r="AD154" s="11"/>
      <c r="AE154" s="11"/>
      <c r="AF154" s="11"/>
      <c r="AG154" s="11"/>
      <c r="AH154" s="11"/>
      <c r="AI154" s="11"/>
      <c r="AJ154" s="11"/>
      <c r="AK154" s="11"/>
      <c r="AL154" s="11"/>
      <c r="AM154" s="11"/>
      <c r="AN154" s="11"/>
      <c r="AO154" s="11"/>
      <c r="AP154" s="11"/>
      <c r="AQ154" s="11"/>
      <c r="AR154" s="11"/>
      <c r="AS154" s="11"/>
      <c r="AT154" s="11"/>
    </row>
    <row r="155" spans="8:46" x14ac:dyDescent="0.2">
      <c r="H155" s="11"/>
      <c r="I155" s="11"/>
      <c r="J155" s="11"/>
      <c r="K155" s="11"/>
      <c r="L155" s="11"/>
      <c r="M155" s="11"/>
      <c r="N155" s="11"/>
      <c r="O155" s="11"/>
      <c r="P155" s="11"/>
      <c r="Q155" s="11"/>
      <c r="R155" s="11"/>
      <c r="S155" s="11"/>
      <c r="T155" s="11"/>
      <c r="U155" s="11"/>
      <c r="V155" s="11"/>
      <c r="W155" s="11"/>
      <c r="X155" s="11"/>
      <c r="Y155" s="11"/>
      <c r="Z155" s="11"/>
      <c r="AA155" s="11"/>
      <c r="AB155" s="11"/>
      <c r="AC155" s="11"/>
      <c r="AD155" s="11"/>
      <c r="AE155" s="11"/>
      <c r="AF155" s="11"/>
      <c r="AG155" s="11"/>
      <c r="AH155" s="11"/>
      <c r="AI155" s="11"/>
      <c r="AJ155" s="11"/>
      <c r="AK155" s="11"/>
      <c r="AL155" s="11"/>
      <c r="AM155" s="11"/>
      <c r="AN155" s="11"/>
      <c r="AO155" s="11"/>
      <c r="AP155" s="11"/>
      <c r="AQ155" s="11"/>
      <c r="AR155" s="11"/>
      <c r="AS155" s="11"/>
      <c r="AT155" s="11"/>
    </row>
    <row r="156" spans="8:46" x14ac:dyDescent="0.2">
      <c r="H156" s="11"/>
      <c r="I156" s="11"/>
      <c r="J156" s="11"/>
      <c r="K156" s="11"/>
      <c r="L156" s="11"/>
      <c r="M156" s="11"/>
      <c r="N156" s="11"/>
      <c r="O156" s="11"/>
      <c r="P156" s="11"/>
      <c r="Q156" s="11"/>
      <c r="R156" s="11"/>
      <c r="S156" s="11"/>
      <c r="T156" s="11"/>
      <c r="U156" s="11"/>
      <c r="V156" s="11"/>
      <c r="W156" s="11"/>
      <c r="X156" s="11"/>
      <c r="Y156" s="11"/>
      <c r="Z156" s="11"/>
      <c r="AA156" s="11"/>
      <c r="AB156" s="11"/>
      <c r="AC156" s="11"/>
      <c r="AD156" s="11"/>
      <c r="AE156" s="11"/>
      <c r="AF156" s="11"/>
      <c r="AG156" s="11"/>
      <c r="AH156" s="11"/>
      <c r="AI156" s="11"/>
      <c r="AJ156" s="11"/>
      <c r="AK156" s="11"/>
      <c r="AL156" s="11"/>
      <c r="AM156" s="11"/>
      <c r="AN156" s="11"/>
      <c r="AO156" s="11"/>
      <c r="AP156" s="11"/>
      <c r="AQ156" s="11"/>
      <c r="AR156" s="11"/>
      <c r="AS156" s="11"/>
      <c r="AT156" s="11"/>
    </row>
    <row r="157" spans="8:46" x14ac:dyDescent="0.2">
      <c r="H157" s="11"/>
      <c r="I157" s="11"/>
      <c r="J157" s="11"/>
      <c r="K157" s="11"/>
      <c r="L157" s="11"/>
      <c r="M157" s="11"/>
      <c r="N157" s="11"/>
      <c r="O157" s="11"/>
      <c r="P157" s="11"/>
      <c r="Q157" s="11"/>
      <c r="R157" s="11"/>
      <c r="S157" s="11"/>
      <c r="T157" s="11"/>
      <c r="U157" s="11"/>
      <c r="V157" s="11"/>
      <c r="W157" s="11"/>
      <c r="X157" s="11"/>
      <c r="Y157" s="11"/>
      <c r="Z157" s="11"/>
      <c r="AA157" s="11"/>
      <c r="AB157" s="11"/>
      <c r="AC157" s="11"/>
      <c r="AD157" s="11"/>
      <c r="AE157" s="11"/>
      <c r="AF157" s="11"/>
      <c r="AG157" s="11"/>
      <c r="AH157" s="11"/>
      <c r="AI157" s="11"/>
      <c r="AJ157" s="11"/>
      <c r="AK157" s="11"/>
      <c r="AL157" s="11"/>
      <c r="AM157" s="11"/>
      <c r="AN157" s="11"/>
      <c r="AO157" s="11"/>
      <c r="AP157" s="11"/>
      <c r="AQ157" s="11"/>
      <c r="AR157" s="11"/>
      <c r="AS157" s="11"/>
      <c r="AT157" s="11"/>
    </row>
    <row r="158" spans="8:46" x14ac:dyDescent="0.2">
      <c r="H158" s="11"/>
      <c r="I158" s="11"/>
      <c r="J158" s="11"/>
      <c r="K158" s="11"/>
      <c r="L158" s="11"/>
      <c r="M158" s="11"/>
      <c r="N158" s="11"/>
      <c r="O158" s="11"/>
      <c r="P158" s="11"/>
      <c r="Q158" s="11"/>
      <c r="R158" s="11"/>
      <c r="S158" s="11"/>
      <c r="T158" s="11"/>
      <c r="U158" s="11"/>
      <c r="V158" s="11"/>
      <c r="W158" s="11"/>
      <c r="X158" s="11"/>
      <c r="Y158" s="11"/>
      <c r="Z158" s="11"/>
      <c r="AA158" s="11"/>
      <c r="AB158" s="11"/>
      <c r="AC158" s="11"/>
      <c r="AD158" s="11"/>
      <c r="AE158" s="11"/>
      <c r="AF158" s="11"/>
      <c r="AG158" s="11"/>
      <c r="AH158" s="11"/>
      <c r="AI158" s="11"/>
      <c r="AJ158" s="11"/>
      <c r="AK158" s="11"/>
      <c r="AL158" s="11"/>
      <c r="AM158" s="11"/>
      <c r="AN158" s="11"/>
      <c r="AO158" s="11"/>
      <c r="AP158" s="11"/>
      <c r="AQ158" s="11"/>
      <c r="AR158" s="11"/>
      <c r="AS158" s="11"/>
      <c r="AT158" s="11"/>
    </row>
    <row r="159" spans="8:46" x14ac:dyDescent="0.2">
      <c r="H159" s="11"/>
      <c r="I159" s="11"/>
      <c r="J159" s="11"/>
      <c r="K159" s="11"/>
      <c r="L159" s="11"/>
      <c r="M159" s="11"/>
      <c r="N159" s="11"/>
      <c r="O159" s="11"/>
      <c r="P159" s="11"/>
      <c r="Q159" s="11"/>
      <c r="R159" s="11"/>
      <c r="S159" s="11"/>
      <c r="T159" s="11"/>
      <c r="U159" s="11"/>
      <c r="V159" s="11"/>
      <c r="W159" s="11"/>
      <c r="X159" s="11"/>
      <c r="Y159" s="11"/>
      <c r="Z159" s="11"/>
      <c r="AA159" s="11"/>
      <c r="AB159" s="11"/>
      <c r="AC159" s="11"/>
      <c r="AD159" s="11"/>
      <c r="AE159" s="11"/>
      <c r="AF159" s="11"/>
      <c r="AG159" s="11"/>
      <c r="AH159" s="11"/>
      <c r="AI159" s="11"/>
      <c r="AJ159" s="11"/>
      <c r="AK159" s="11"/>
      <c r="AL159" s="11"/>
      <c r="AM159" s="11"/>
      <c r="AN159" s="11"/>
      <c r="AO159" s="11"/>
      <c r="AP159" s="11"/>
      <c r="AQ159" s="11"/>
      <c r="AR159" s="11"/>
      <c r="AS159" s="11"/>
      <c r="AT159" s="11"/>
    </row>
    <row r="160" spans="8:46" x14ac:dyDescent="0.2">
      <c r="H160" s="11"/>
      <c r="I160" s="11"/>
      <c r="J160" s="11"/>
      <c r="K160" s="11"/>
      <c r="L160" s="11"/>
      <c r="M160" s="11"/>
      <c r="N160" s="11"/>
      <c r="O160" s="11"/>
      <c r="P160" s="11"/>
      <c r="Q160" s="11"/>
      <c r="R160" s="11"/>
      <c r="S160" s="11"/>
      <c r="T160" s="11"/>
      <c r="U160" s="11"/>
      <c r="V160" s="11"/>
      <c r="W160" s="11"/>
      <c r="X160" s="11"/>
      <c r="Y160" s="11"/>
      <c r="Z160" s="11"/>
      <c r="AA160" s="11"/>
      <c r="AB160" s="11"/>
      <c r="AC160" s="11"/>
      <c r="AD160" s="11"/>
      <c r="AE160" s="11"/>
      <c r="AF160" s="11"/>
      <c r="AG160" s="11"/>
      <c r="AH160" s="11"/>
      <c r="AI160" s="11"/>
      <c r="AJ160" s="11"/>
      <c r="AK160" s="11"/>
      <c r="AL160" s="11"/>
      <c r="AM160" s="11"/>
      <c r="AN160" s="11"/>
      <c r="AO160" s="11"/>
      <c r="AP160" s="11"/>
      <c r="AQ160" s="11"/>
      <c r="AR160" s="11"/>
      <c r="AS160" s="11"/>
      <c r="AT160" s="11"/>
    </row>
    <row r="161" spans="8:46" x14ac:dyDescent="0.2">
      <c r="H161" s="11"/>
      <c r="I161" s="11"/>
      <c r="J161" s="11"/>
      <c r="K161" s="11"/>
      <c r="L161" s="11"/>
      <c r="M161" s="11"/>
      <c r="N161" s="11"/>
      <c r="O161" s="11"/>
      <c r="P161" s="11"/>
      <c r="Q161" s="11"/>
      <c r="R161" s="11"/>
      <c r="S161" s="11"/>
      <c r="T161" s="11"/>
      <c r="U161" s="11"/>
      <c r="V161" s="11"/>
      <c r="W161" s="11"/>
      <c r="X161" s="11"/>
      <c r="Y161" s="11"/>
      <c r="Z161" s="11"/>
      <c r="AA161" s="11"/>
      <c r="AB161" s="11"/>
      <c r="AC161" s="11"/>
      <c r="AD161" s="11"/>
      <c r="AE161" s="11"/>
      <c r="AF161" s="11"/>
      <c r="AG161" s="11"/>
      <c r="AH161" s="11"/>
      <c r="AI161" s="11"/>
      <c r="AJ161" s="11"/>
      <c r="AK161" s="11"/>
      <c r="AL161" s="11"/>
      <c r="AM161" s="11"/>
      <c r="AN161" s="11"/>
      <c r="AO161" s="11"/>
      <c r="AP161" s="11"/>
      <c r="AQ161" s="11"/>
      <c r="AR161" s="11"/>
      <c r="AS161" s="11"/>
      <c r="AT161" s="11"/>
    </row>
    <row r="162" spans="8:46" x14ac:dyDescent="0.2">
      <c r="H162" s="11"/>
      <c r="I162" s="11"/>
      <c r="J162" s="11"/>
      <c r="K162" s="11"/>
      <c r="L162" s="11"/>
      <c r="M162" s="11"/>
      <c r="N162" s="11"/>
      <c r="O162" s="11"/>
      <c r="P162" s="11"/>
      <c r="Q162" s="11"/>
      <c r="R162" s="11"/>
      <c r="S162" s="11"/>
      <c r="T162" s="11"/>
      <c r="U162" s="11"/>
      <c r="V162" s="11"/>
      <c r="W162" s="11"/>
      <c r="X162" s="11"/>
      <c r="Y162" s="11"/>
      <c r="Z162" s="11"/>
      <c r="AA162" s="11"/>
      <c r="AB162" s="11"/>
      <c r="AC162" s="11"/>
      <c r="AD162" s="11"/>
      <c r="AE162" s="11"/>
      <c r="AF162" s="11"/>
      <c r="AG162" s="11"/>
      <c r="AH162" s="11"/>
      <c r="AI162" s="11"/>
      <c r="AJ162" s="11"/>
      <c r="AK162" s="11"/>
      <c r="AL162" s="11"/>
      <c r="AM162" s="11"/>
      <c r="AN162" s="11"/>
      <c r="AO162" s="11"/>
      <c r="AP162" s="11"/>
      <c r="AQ162" s="11"/>
      <c r="AR162" s="11"/>
      <c r="AS162" s="11"/>
      <c r="AT162" s="11"/>
    </row>
    <row r="163" spans="8:46" x14ac:dyDescent="0.2">
      <c r="H163" s="11"/>
      <c r="I163" s="11"/>
      <c r="J163" s="11"/>
      <c r="K163" s="11"/>
      <c r="L163" s="11"/>
      <c r="M163" s="11"/>
      <c r="N163" s="11"/>
      <c r="O163" s="11"/>
      <c r="P163" s="11"/>
      <c r="Q163" s="11"/>
      <c r="R163" s="11"/>
      <c r="S163" s="11"/>
      <c r="T163" s="11"/>
      <c r="U163" s="11"/>
      <c r="V163" s="11"/>
      <c r="W163" s="11"/>
      <c r="X163" s="11"/>
      <c r="Y163" s="11"/>
      <c r="Z163" s="11"/>
      <c r="AA163" s="11"/>
      <c r="AB163" s="11"/>
      <c r="AC163" s="11"/>
      <c r="AD163" s="11"/>
      <c r="AE163" s="11"/>
      <c r="AF163" s="11"/>
      <c r="AG163" s="11"/>
      <c r="AH163" s="11"/>
      <c r="AI163" s="11"/>
      <c r="AJ163" s="11"/>
      <c r="AK163" s="11"/>
      <c r="AL163" s="11"/>
      <c r="AM163" s="11"/>
      <c r="AN163" s="11"/>
      <c r="AO163" s="11"/>
      <c r="AP163" s="11"/>
      <c r="AQ163" s="11"/>
      <c r="AR163" s="11"/>
      <c r="AS163" s="11"/>
      <c r="AT163" s="11"/>
    </row>
    <row r="164" spans="8:46" x14ac:dyDescent="0.2">
      <c r="H164" s="11"/>
      <c r="I164" s="11"/>
      <c r="J164" s="11"/>
      <c r="K164" s="11"/>
      <c r="L164" s="11"/>
      <c r="M164" s="11"/>
      <c r="N164" s="11"/>
      <c r="O164" s="11"/>
      <c r="P164" s="11"/>
      <c r="Q164" s="11"/>
      <c r="R164" s="11"/>
      <c r="S164" s="11"/>
      <c r="T164" s="11"/>
      <c r="U164" s="11"/>
      <c r="V164" s="11"/>
      <c r="W164" s="11"/>
      <c r="X164" s="11"/>
      <c r="Y164" s="11"/>
      <c r="Z164" s="11"/>
      <c r="AA164" s="11"/>
      <c r="AB164" s="11"/>
      <c r="AC164" s="11"/>
      <c r="AD164" s="11"/>
      <c r="AE164" s="11"/>
      <c r="AF164" s="11"/>
      <c r="AG164" s="11"/>
      <c r="AH164" s="11"/>
      <c r="AI164" s="11"/>
      <c r="AJ164" s="11"/>
      <c r="AK164" s="11"/>
      <c r="AL164" s="11"/>
      <c r="AM164" s="11"/>
      <c r="AN164" s="11"/>
      <c r="AO164" s="11"/>
      <c r="AP164" s="11"/>
      <c r="AQ164" s="11"/>
      <c r="AR164" s="11"/>
      <c r="AS164" s="11"/>
      <c r="AT164" s="11"/>
    </row>
    <row r="165" spans="8:46" x14ac:dyDescent="0.2">
      <c r="H165" s="11"/>
      <c r="I165" s="11"/>
      <c r="J165" s="11"/>
      <c r="K165" s="11"/>
      <c r="L165" s="11"/>
      <c r="M165" s="11"/>
      <c r="N165" s="11"/>
      <c r="O165" s="11"/>
      <c r="P165" s="11"/>
      <c r="Q165" s="11"/>
      <c r="R165" s="11"/>
      <c r="S165" s="11"/>
      <c r="T165" s="11"/>
      <c r="U165" s="11"/>
      <c r="V165" s="11"/>
      <c r="W165" s="11"/>
      <c r="X165" s="11"/>
      <c r="Y165" s="11"/>
      <c r="Z165" s="11"/>
      <c r="AA165" s="11"/>
      <c r="AB165" s="11"/>
      <c r="AC165" s="11"/>
      <c r="AD165" s="11"/>
      <c r="AE165" s="11"/>
      <c r="AF165" s="11"/>
      <c r="AG165" s="11"/>
      <c r="AH165" s="11"/>
      <c r="AI165" s="11"/>
      <c r="AJ165" s="11"/>
      <c r="AK165" s="11"/>
      <c r="AL165" s="11"/>
      <c r="AM165" s="11"/>
      <c r="AN165" s="11"/>
      <c r="AO165" s="11"/>
      <c r="AP165" s="11"/>
      <c r="AQ165" s="11"/>
      <c r="AR165" s="11"/>
      <c r="AS165" s="11"/>
      <c r="AT165" s="11"/>
    </row>
    <row r="166" spans="8:46" x14ac:dyDescent="0.2">
      <c r="H166" s="11"/>
      <c r="I166" s="11"/>
      <c r="J166" s="11"/>
      <c r="K166" s="11"/>
      <c r="L166" s="11"/>
      <c r="M166" s="11"/>
      <c r="N166" s="11"/>
      <c r="O166" s="11"/>
      <c r="P166" s="11"/>
      <c r="Q166" s="11"/>
      <c r="R166" s="11"/>
      <c r="S166" s="11"/>
      <c r="T166" s="11"/>
      <c r="U166" s="11"/>
      <c r="V166" s="11"/>
      <c r="W166" s="11"/>
      <c r="X166" s="11"/>
      <c r="Y166" s="11"/>
      <c r="Z166" s="11"/>
      <c r="AA166" s="11"/>
      <c r="AB166" s="11"/>
      <c r="AC166" s="11"/>
      <c r="AD166" s="11"/>
      <c r="AE166" s="11"/>
      <c r="AF166" s="11"/>
      <c r="AG166" s="11"/>
      <c r="AH166" s="11"/>
      <c r="AI166" s="11"/>
      <c r="AJ166" s="11"/>
      <c r="AK166" s="11"/>
      <c r="AL166" s="11"/>
      <c r="AM166" s="11"/>
      <c r="AN166" s="11"/>
      <c r="AO166" s="11"/>
      <c r="AP166" s="11"/>
      <c r="AQ166" s="11"/>
      <c r="AR166" s="11"/>
      <c r="AS166" s="11"/>
      <c r="AT166" s="11"/>
    </row>
    <row r="167" spans="8:46" x14ac:dyDescent="0.2">
      <c r="H167" s="36"/>
      <c r="I167" s="36"/>
      <c r="J167" s="36"/>
      <c r="K167" s="36"/>
      <c r="L167" s="36"/>
      <c r="M167" s="36"/>
      <c r="N167" s="36"/>
      <c r="O167" s="36"/>
      <c r="P167" s="36"/>
      <c r="Q167" s="36"/>
      <c r="R167" s="36"/>
      <c r="S167" s="36"/>
      <c r="T167" s="36"/>
      <c r="U167" s="36"/>
      <c r="V167" s="36"/>
      <c r="W167" s="36"/>
      <c r="X167" s="36"/>
      <c r="Y167" s="36"/>
      <c r="Z167" s="36"/>
      <c r="AA167" s="36"/>
      <c r="AB167" s="36"/>
      <c r="AC167" s="36"/>
      <c r="AD167" s="36"/>
      <c r="AE167" s="36"/>
      <c r="AF167" s="36"/>
      <c r="AG167" s="36"/>
      <c r="AH167" s="36"/>
      <c r="AI167" s="36"/>
      <c r="AJ167" s="36"/>
      <c r="AK167" s="36"/>
      <c r="AL167" s="36"/>
      <c r="AM167" s="36"/>
      <c r="AN167" s="36"/>
      <c r="AO167" s="36"/>
      <c r="AP167" s="36"/>
      <c r="AQ167" s="36"/>
      <c r="AR167" s="36"/>
      <c r="AS167" s="36"/>
      <c r="AT167" s="36"/>
    </row>
  </sheetData>
  <pageMargins left="0.7" right="0.7" top="0.75" bottom="0.75" header="0.3" footer="0.3"/>
  <pageSetup paperSize="9" orientation="portrait" verticalDpi="0" r:id="rId1"/>
  <drawing r:id="rId2"/>
  <legacy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pageSetUpPr fitToPage="1"/>
  </sheetPr>
  <dimension ref="A1:AA342"/>
  <sheetViews>
    <sheetView tabSelected="1" zoomScale="80" zoomScaleNormal="80" workbookViewId="0">
      <pane xSplit="1" ySplit="4" topLeftCell="B10" activePane="bottomRight" state="frozen"/>
      <selection pane="topRight" activeCell="B1" sqref="B1"/>
      <selection pane="bottomLeft" activeCell="A5" sqref="A5"/>
      <selection pane="bottomRight" activeCell="C17" sqref="B17:C17"/>
    </sheetView>
  </sheetViews>
  <sheetFormatPr defaultColWidth="9.140625" defaultRowHeight="29.25" customHeight="1" x14ac:dyDescent="0.25"/>
  <cols>
    <col min="1" max="1" width="70.28515625" style="86" customWidth="1"/>
    <col min="2" max="2" width="16.5703125" style="109" customWidth="1"/>
    <col min="3" max="3" width="43.5703125" style="90" customWidth="1"/>
    <col min="4" max="4" width="16" style="109" customWidth="1"/>
    <col min="5" max="5" width="56.7109375" style="90" customWidth="1"/>
    <col min="6" max="6" width="16" style="109" bestFit="1" customWidth="1"/>
    <col min="7" max="7" width="58" style="90" customWidth="1"/>
    <col min="8" max="8" width="16" style="109" bestFit="1" customWidth="1"/>
    <col min="9" max="9" width="16" style="109" customWidth="1"/>
    <col min="10" max="10" width="53.42578125" style="90" customWidth="1"/>
    <col min="11" max="11" width="17.85546875" style="109" bestFit="1" customWidth="1"/>
    <col min="12" max="12" width="16.28515625" style="118" customWidth="1"/>
    <col min="13" max="13" width="57.140625" style="90" customWidth="1"/>
    <col min="14" max="14" width="18.5703125" style="109" customWidth="1"/>
    <col min="15" max="15" width="47.5703125" style="90" customWidth="1"/>
    <col min="16" max="16" width="15.7109375" style="109" customWidth="1"/>
    <col min="17" max="17" width="13" style="118" customWidth="1"/>
    <col min="18" max="18" width="60.42578125" style="90" customWidth="1"/>
    <col min="19" max="19" width="15.7109375" style="109" customWidth="1"/>
    <col min="20" max="20" width="60.7109375" style="90" customWidth="1"/>
    <col min="21" max="21" width="12.7109375" style="109" customWidth="1"/>
    <col min="22" max="22" width="16.7109375" style="90" customWidth="1"/>
    <col min="23" max="23" width="17.42578125" style="112" customWidth="1"/>
    <col min="24" max="24" width="15.7109375" style="124" bestFit="1" customWidth="1"/>
    <col min="25" max="25" width="23.140625" style="103" hidden="1" customWidth="1"/>
    <col min="26" max="26" width="21.28515625" style="86" bestFit="1" customWidth="1"/>
    <col min="27" max="27" width="14.5703125" style="86" bestFit="1" customWidth="1"/>
    <col min="28" max="16384" width="9.140625" style="86"/>
  </cols>
  <sheetData>
    <row r="1" spans="1:25" ht="29.25" customHeight="1" x14ac:dyDescent="0.25">
      <c r="A1" s="91" t="s">
        <v>821</v>
      </c>
      <c r="W1" s="113"/>
    </row>
    <row r="2" spans="1:25" ht="29.25" customHeight="1" x14ac:dyDescent="0.25">
      <c r="A2" s="91" t="s">
        <v>790</v>
      </c>
      <c r="W2" s="113"/>
    </row>
    <row r="3" spans="1:25" ht="33.75" customHeight="1" x14ac:dyDescent="0.25">
      <c r="A3" s="136" t="s">
        <v>0</v>
      </c>
      <c r="B3" s="140" t="s">
        <v>128</v>
      </c>
      <c r="C3" s="140"/>
      <c r="D3" s="140" t="s">
        <v>129</v>
      </c>
      <c r="E3" s="140"/>
      <c r="F3" s="140" t="s">
        <v>130</v>
      </c>
      <c r="G3" s="140"/>
      <c r="H3" s="140" t="s">
        <v>131</v>
      </c>
      <c r="I3" s="140"/>
      <c r="J3" s="140"/>
      <c r="K3" s="140" t="s">
        <v>132</v>
      </c>
      <c r="L3" s="140"/>
      <c r="M3" s="140"/>
      <c r="N3" s="139" t="s">
        <v>133</v>
      </c>
      <c r="O3" s="139"/>
      <c r="P3" s="139" t="s">
        <v>134</v>
      </c>
      <c r="Q3" s="139"/>
      <c r="R3" s="139"/>
      <c r="S3" s="139" t="s">
        <v>767</v>
      </c>
      <c r="T3" s="139"/>
      <c r="U3" s="115" t="s">
        <v>763</v>
      </c>
      <c r="V3" s="96"/>
      <c r="W3" s="138" t="s">
        <v>765</v>
      </c>
      <c r="X3" s="138"/>
      <c r="Y3" s="92" t="s">
        <v>92</v>
      </c>
    </row>
    <row r="4" spans="1:25" ht="29.25" customHeight="1" x14ac:dyDescent="0.25">
      <c r="A4" s="137"/>
      <c r="B4" s="110" t="s">
        <v>135</v>
      </c>
      <c r="C4" s="95" t="s">
        <v>92</v>
      </c>
      <c r="D4" s="110" t="s">
        <v>135</v>
      </c>
      <c r="E4" s="95" t="s">
        <v>92</v>
      </c>
      <c r="F4" s="110" t="s">
        <v>135</v>
      </c>
      <c r="G4" s="95" t="s">
        <v>92</v>
      </c>
      <c r="H4" s="110" t="s">
        <v>135</v>
      </c>
      <c r="I4" s="110" t="s">
        <v>136</v>
      </c>
      <c r="J4" s="95" t="s">
        <v>92</v>
      </c>
      <c r="K4" s="110" t="s">
        <v>135</v>
      </c>
      <c r="L4" s="119" t="s">
        <v>136</v>
      </c>
      <c r="M4" s="95" t="s">
        <v>92</v>
      </c>
      <c r="N4" s="110" t="s">
        <v>135</v>
      </c>
      <c r="O4" s="95" t="s">
        <v>92</v>
      </c>
      <c r="P4" s="110" t="s">
        <v>135</v>
      </c>
      <c r="Q4" s="119" t="s">
        <v>136</v>
      </c>
      <c r="R4" s="95" t="s">
        <v>92</v>
      </c>
      <c r="S4" s="110" t="s">
        <v>135</v>
      </c>
      <c r="T4" s="95" t="s">
        <v>92</v>
      </c>
      <c r="U4" s="110" t="s">
        <v>135</v>
      </c>
      <c r="V4" s="95" t="s">
        <v>92</v>
      </c>
      <c r="W4" s="115" t="s">
        <v>135</v>
      </c>
      <c r="X4" s="125" t="s">
        <v>136</v>
      </c>
      <c r="Y4" s="92"/>
    </row>
    <row r="5" spans="1:25" ht="33" customHeight="1" x14ac:dyDescent="0.25">
      <c r="A5" s="93" t="s">
        <v>54</v>
      </c>
      <c r="B5" s="111"/>
      <c r="C5" s="101"/>
      <c r="D5" s="111"/>
      <c r="E5" s="101"/>
      <c r="F5" s="111"/>
      <c r="G5" s="101"/>
      <c r="H5" s="111"/>
      <c r="I5" s="111"/>
      <c r="J5" s="101"/>
      <c r="K5" s="94"/>
      <c r="L5" s="117"/>
      <c r="M5" s="97"/>
      <c r="N5" s="94"/>
      <c r="O5" s="97"/>
      <c r="P5" s="94"/>
      <c r="Q5" s="117"/>
      <c r="R5" s="97"/>
      <c r="S5" s="94"/>
      <c r="T5" s="97"/>
      <c r="U5" s="94"/>
      <c r="V5" s="97"/>
      <c r="W5" s="94"/>
      <c r="X5" s="117"/>
      <c r="Y5" s="104"/>
    </row>
    <row r="6" spans="1:25" ht="33" customHeight="1" x14ac:dyDescent="0.25">
      <c r="A6" s="88" t="s">
        <v>2</v>
      </c>
      <c r="B6" s="112"/>
      <c r="C6" s="98"/>
      <c r="D6" s="112">
        <v>500000</v>
      </c>
      <c r="E6" s="98" t="s">
        <v>819</v>
      </c>
      <c r="F6" s="112"/>
      <c r="G6" s="98"/>
      <c r="H6" s="112"/>
      <c r="I6" s="112"/>
      <c r="J6" s="98"/>
      <c r="K6" s="112"/>
      <c r="L6" s="120"/>
      <c r="M6" s="98"/>
      <c r="N6" s="112"/>
      <c r="O6" s="98"/>
      <c r="P6" s="112"/>
      <c r="Q6" s="120"/>
      <c r="R6" s="98"/>
      <c r="S6" s="87"/>
      <c r="T6" s="98"/>
      <c r="U6" s="112"/>
      <c r="V6" s="98"/>
      <c r="W6" s="87">
        <f t="shared" ref="W6:W43" si="0">B6+D6+F6+H6+K6+N6+P6+S6+U6</f>
        <v>500000</v>
      </c>
      <c r="X6" s="121">
        <f>I6+Q6+L6</f>
        <v>0</v>
      </c>
      <c r="Y6" s="105"/>
    </row>
    <row r="7" spans="1:25" ht="33" hidden="1" customHeight="1" x14ac:dyDescent="0.25">
      <c r="A7" s="88" t="s">
        <v>3</v>
      </c>
      <c r="B7" s="112"/>
      <c r="C7" s="98"/>
      <c r="D7" s="112"/>
      <c r="E7" s="98"/>
      <c r="F7" s="112"/>
      <c r="G7" s="98"/>
      <c r="H7" s="112"/>
      <c r="I7" s="112"/>
      <c r="J7" s="98"/>
      <c r="K7" s="112"/>
      <c r="L7" s="120"/>
      <c r="M7" s="98"/>
      <c r="N7" s="112"/>
      <c r="O7" s="98"/>
      <c r="P7" s="112"/>
      <c r="Q7" s="120"/>
      <c r="R7" s="98"/>
      <c r="S7" s="87"/>
      <c r="T7" s="98"/>
      <c r="U7" s="112"/>
      <c r="V7" s="98"/>
      <c r="W7" s="87">
        <f t="shared" si="0"/>
        <v>0</v>
      </c>
      <c r="X7" s="121">
        <f t="shared" ref="X7:X42" si="1">I7+Q7+L7</f>
        <v>0</v>
      </c>
      <c r="Y7" s="105"/>
    </row>
    <row r="8" spans="1:25" ht="33" hidden="1" customHeight="1" x14ac:dyDescent="0.25">
      <c r="A8" s="88" t="s">
        <v>4</v>
      </c>
      <c r="B8" s="112"/>
      <c r="C8" s="98"/>
      <c r="D8" s="112"/>
      <c r="E8" s="98"/>
      <c r="F8" s="112"/>
      <c r="G8" s="98"/>
      <c r="H8" s="112"/>
      <c r="I8" s="112"/>
      <c r="J8" s="98"/>
      <c r="K8" s="112"/>
      <c r="L8" s="120"/>
      <c r="M8" s="98"/>
      <c r="N8" s="112"/>
      <c r="O8" s="98"/>
      <c r="P8" s="112"/>
      <c r="Q8" s="120"/>
      <c r="R8" s="98"/>
      <c r="S8" s="87"/>
      <c r="T8" s="98"/>
      <c r="U8" s="112"/>
      <c r="V8" s="98"/>
      <c r="W8" s="87">
        <f t="shared" si="0"/>
        <v>0</v>
      </c>
      <c r="X8" s="121">
        <f t="shared" si="1"/>
        <v>0</v>
      </c>
      <c r="Y8" s="105"/>
    </row>
    <row r="9" spans="1:25" ht="33" hidden="1" customHeight="1" x14ac:dyDescent="0.25">
      <c r="A9" s="88" t="s">
        <v>5</v>
      </c>
      <c r="B9" s="112"/>
      <c r="C9" s="98"/>
      <c r="D9" s="112"/>
      <c r="E9" s="98"/>
      <c r="F9" s="112"/>
      <c r="G9" s="98"/>
      <c r="H9" s="112"/>
      <c r="I9" s="112"/>
      <c r="J9" s="98"/>
      <c r="K9" s="112"/>
      <c r="L9" s="120"/>
      <c r="M9" s="98"/>
      <c r="N9" s="112"/>
      <c r="O9" s="98"/>
      <c r="P9" s="112"/>
      <c r="Q9" s="120"/>
      <c r="R9" s="99"/>
      <c r="S9" s="112"/>
      <c r="T9" s="98"/>
      <c r="U9" s="112"/>
      <c r="V9" s="98"/>
      <c r="W9" s="87">
        <f t="shared" si="0"/>
        <v>0</v>
      </c>
      <c r="X9" s="121">
        <f t="shared" si="1"/>
        <v>0</v>
      </c>
      <c r="Y9" s="105"/>
    </row>
    <row r="10" spans="1:25" ht="33" customHeight="1" x14ac:dyDescent="0.25">
      <c r="A10" s="88" t="s">
        <v>6</v>
      </c>
      <c r="B10" s="112"/>
      <c r="D10" s="112"/>
      <c r="E10" s="98"/>
      <c r="F10" s="112"/>
      <c r="G10" s="98"/>
      <c r="H10" s="112"/>
      <c r="I10" s="112"/>
      <c r="J10" s="98"/>
      <c r="K10" s="112"/>
      <c r="L10" s="120"/>
      <c r="M10" s="98"/>
      <c r="N10" s="112"/>
      <c r="O10" s="98"/>
      <c r="P10" s="112">
        <v>2550000</v>
      </c>
      <c r="Q10" s="120"/>
      <c r="R10" s="98" t="s">
        <v>803</v>
      </c>
      <c r="S10" s="112"/>
      <c r="T10" s="98"/>
      <c r="U10" s="112"/>
      <c r="V10" s="98"/>
      <c r="W10" s="87">
        <f t="shared" si="0"/>
        <v>2550000</v>
      </c>
      <c r="X10" s="121">
        <f t="shared" si="1"/>
        <v>0</v>
      </c>
      <c r="Y10" s="105"/>
    </row>
    <row r="11" spans="1:25" ht="33" hidden="1" customHeight="1" x14ac:dyDescent="0.25">
      <c r="A11" s="88" t="s">
        <v>7</v>
      </c>
      <c r="B11" s="112"/>
      <c r="C11" s="98"/>
      <c r="D11" s="112"/>
      <c r="E11" s="98"/>
      <c r="F11" s="112"/>
      <c r="G11" s="98"/>
      <c r="H11" s="112"/>
      <c r="I11" s="112"/>
      <c r="J11" s="98"/>
      <c r="K11" s="112"/>
      <c r="L11" s="120"/>
      <c r="M11" s="98"/>
      <c r="N11" s="112"/>
      <c r="O11" s="98"/>
      <c r="P11" s="112"/>
      <c r="Q11" s="120"/>
      <c r="R11" s="98"/>
      <c r="S11" s="112"/>
      <c r="T11" s="98"/>
      <c r="U11" s="112"/>
      <c r="V11" s="98"/>
      <c r="W11" s="87">
        <f t="shared" si="0"/>
        <v>0</v>
      </c>
      <c r="X11" s="121">
        <f t="shared" si="1"/>
        <v>0</v>
      </c>
      <c r="Y11" s="106"/>
    </row>
    <row r="12" spans="1:25" ht="33" hidden="1" customHeight="1" x14ac:dyDescent="0.25">
      <c r="A12" s="88" t="s">
        <v>8</v>
      </c>
      <c r="B12" s="112"/>
      <c r="C12" s="98"/>
      <c r="E12" s="98"/>
      <c r="F12" s="112"/>
      <c r="G12" s="98"/>
      <c r="H12" s="112"/>
      <c r="I12" s="112"/>
      <c r="J12" s="98"/>
      <c r="K12" s="112"/>
      <c r="L12" s="120"/>
      <c r="M12" s="98"/>
      <c r="N12" s="112"/>
      <c r="O12" s="98"/>
      <c r="P12" s="112"/>
      <c r="Q12" s="120"/>
      <c r="R12" s="98"/>
      <c r="S12" s="114"/>
      <c r="T12" s="98"/>
      <c r="U12" s="112"/>
      <c r="V12" s="98"/>
      <c r="W12" s="87">
        <f t="shared" si="0"/>
        <v>0</v>
      </c>
      <c r="X12" s="121">
        <f t="shared" si="1"/>
        <v>0</v>
      </c>
      <c r="Y12" s="105"/>
    </row>
    <row r="13" spans="1:25" ht="33" customHeight="1" x14ac:dyDescent="0.25">
      <c r="A13" s="88" t="s">
        <v>9</v>
      </c>
      <c r="B13" s="141">
        <v>250000</v>
      </c>
      <c r="C13" s="142" t="s">
        <v>787</v>
      </c>
      <c r="D13" s="112"/>
      <c r="E13" s="98"/>
      <c r="F13" s="112"/>
      <c r="G13" s="98"/>
      <c r="H13" s="112"/>
      <c r="I13" s="112"/>
      <c r="J13" s="98"/>
      <c r="K13" s="112"/>
      <c r="L13" s="120"/>
      <c r="M13" s="98"/>
      <c r="N13" s="112">
        <v>200000</v>
      </c>
      <c r="O13" s="98" t="s">
        <v>784</v>
      </c>
      <c r="P13" s="112">
        <v>750000</v>
      </c>
      <c r="Q13" s="120"/>
      <c r="R13" s="99" t="s">
        <v>808</v>
      </c>
      <c r="S13" s="112">
        <v>700000</v>
      </c>
      <c r="T13" s="99" t="s">
        <v>809</v>
      </c>
      <c r="U13" s="112"/>
      <c r="V13" s="98"/>
      <c r="W13" s="87">
        <f t="shared" si="0"/>
        <v>1900000</v>
      </c>
      <c r="X13" s="121">
        <f t="shared" si="1"/>
        <v>0</v>
      </c>
      <c r="Y13" s="105"/>
    </row>
    <row r="14" spans="1:25" ht="33" customHeight="1" x14ac:dyDescent="0.25">
      <c r="A14" s="88" t="s">
        <v>10</v>
      </c>
      <c r="B14" s="112"/>
      <c r="C14" s="98"/>
      <c r="D14" s="112"/>
      <c r="E14" s="98"/>
      <c r="F14" s="112"/>
      <c r="G14" s="98"/>
      <c r="H14" s="112"/>
      <c r="I14" s="112"/>
      <c r="J14" s="98"/>
      <c r="K14" s="112"/>
      <c r="L14" s="120"/>
      <c r="M14" s="98"/>
      <c r="N14" s="112"/>
      <c r="O14" s="98"/>
      <c r="P14" s="112"/>
      <c r="Q14" s="120"/>
      <c r="R14" s="98"/>
      <c r="S14" s="112">
        <v>38000</v>
      </c>
      <c r="T14" s="98" t="s">
        <v>814</v>
      </c>
      <c r="U14" s="112"/>
      <c r="V14" s="98"/>
      <c r="W14" s="87">
        <f t="shared" si="0"/>
        <v>38000</v>
      </c>
      <c r="X14" s="121">
        <f t="shared" si="1"/>
        <v>0</v>
      </c>
      <c r="Y14" s="105"/>
    </row>
    <row r="15" spans="1:25" ht="33" customHeight="1" x14ac:dyDescent="0.25">
      <c r="A15" s="88" t="s">
        <v>11</v>
      </c>
      <c r="B15" s="112"/>
      <c r="C15" s="99"/>
      <c r="D15" s="112"/>
      <c r="E15" s="98"/>
      <c r="F15" s="112"/>
      <c r="G15" s="98"/>
      <c r="H15" s="112"/>
      <c r="I15" s="112"/>
      <c r="J15" s="98"/>
      <c r="K15" s="112"/>
      <c r="L15" s="120"/>
      <c r="M15" s="98"/>
      <c r="N15" s="112">
        <v>100000</v>
      </c>
      <c r="O15" s="98"/>
      <c r="P15" s="112"/>
      <c r="Q15" s="120"/>
      <c r="R15" s="99"/>
      <c r="S15" s="112"/>
      <c r="T15" s="99"/>
      <c r="U15" s="112"/>
      <c r="V15" s="98"/>
      <c r="W15" s="87">
        <f t="shared" si="0"/>
        <v>100000</v>
      </c>
      <c r="X15" s="121">
        <f t="shared" si="1"/>
        <v>0</v>
      </c>
      <c r="Y15" s="105"/>
    </row>
    <row r="16" spans="1:25" ht="33" hidden="1" customHeight="1" x14ac:dyDescent="0.25">
      <c r="A16" s="88" t="s">
        <v>12</v>
      </c>
      <c r="B16" s="112"/>
      <c r="C16" s="98"/>
      <c r="D16" s="112"/>
      <c r="E16" s="98"/>
      <c r="F16" s="112"/>
      <c r="G16" s="98"/>
      <c r="H16" s="112"/>
      <c r="I16" s="112"/>
      <c r="J16" s="98"/>
      <c r="K16" s="112"/>
      <c r="L16" s="120"/>
      <c r="M16" s="98"/>
      <c r="N16" s="112"/>
      <c r="O16" s="98"/>
      <c r="P16" s="112"/>
      <c r="Q16" s="120"/>
      <c r="R16" s="99"/>
      <c r="S16" s="112"/>
      <c r="T16" s="98"/>
      <c r="U16" s="112"/>
      <c r="V16" s="98"/>
      <c r="W16" s="87">
        <f t="shared" si="0"/>
        <v>0</v>
      </c>
      <c r="X16" s="121">
        <f t="shared" si="1"/>
        <v>0</v>
      </c>
      <c r="Y16" s="105"/>
    </row>
    <row r="17" spans="1:25" ht="33" customHeight="1" x14ac:dyDescent="0.25">
      <c r="A17" s="88" t="s">
        <v>13</v>
      </c>
      <c r="B17" s="141">
        <v>300000</v>
      </c>
      <c r="C17" s="143" t="s">
        <v>791</v>
      </c>
      <c r="D17" s="112">
        <v>400000</v>
      </c>
      <c r="E17" s="98" t="s">
        <v>818</v>
      </c>
      <c r="F17" s="112"/>
      <c r="G17" s="99"/>
      <c r="H17" s="112"/>
      <c r="I17" s="112"/>
      <c r="J17" s="98"/>
      <c r="K17" s="112"/>
      <c r="L17" s="120"/>
      <c r="M17" s="98"/>
      <c r="N17" s="112"/>
      <c r="O17" s="98"/>
      <c r="P17" s="112"/>
      <c r="Q17" s="120"/>
      <c r="R17" s="98"/>
      <c r="S17" s="112"/>
      <c r="T17" s="98"/>
      <c r="U17" s="112"/>
      <c r="V17" s="98"/>
      <c r="W17" s="87">
        <f t="shared" si="0"/>
        <v>700000</v>
      </c>
      <c r="X17" s="121">
        <f t="shared" si="1"/>
        <v>0</v>
      </c>
      <c r="Y17" s="105"/>
    </row>
    <row r="18" spans="1:25" ht="33" customHeight="1" x14ac:dyDescent="0.25">
      <c r="A18" s="88" t="s">
        <v>19</v>
      </c>
      <c r="B18" s="112"/>
      <c r="C18" s="98"/>
      <c r="D18" s="112">
        <v>100000</v>
      </c>
      <c r="E18" s="98" t="s">
        <v>782</v>
      </c>
      <c r="F18" s="112"/>
      <c r="G18" s="98"/>
      <c r="H18" s="112"/>
      <c r="I18" s="112"/>
      <c r="J18" s="98"/>
      <c r="K18" s="112"/>
      <c r="L18" s="120"/>
      <c r="M18" s="98"/>
      <c r="N18" s="112"/>
      <c r="O18" s="98"/>
      <c r="P18" s="112"/>
      <c r="Q18" s="120"/>
      <c r="R18" s="99"/>
      <c r="S18" s="112">
        <v>100000</v>
      </c>
      <c r="T18" s="98" t="s">
        <v>785</v>
      </c>
      <c r="U18" s="112"/>
      <c r="V18" s="98"/>
      <c r="W18" s="87">
        <f t="shared" si="0"/>
        <v>200000</v>
      </c>
      <c r="X18" s="121">
        <f t="shared" si="1"/>
        <v>0</v>
      </c>
      <c r="Y18" s="105"/>
    </row>
    <row r="19" spans="1:25" ht="33" customHeight="1" x14ac:dyDescent="0.25">
      <c r="A19" s="88" t="s">
        <v>22</v>
      </c>
      <c r="B19" s="112">
        <v>600000</v>
      </c>
      <c r="C19" s="98" t="s">
        <v>815</v>
      </c>
      <c r="D19" s="112">
        <v>1200000</v>
      </c>
      <c r="E19" s="98" t="s">
        <v>793</v>
      </c>
      <c r="F19" s="112"/>
      <c r="G19" s="98"/>
      <c r="H19" s="112"/>
      <c r="I19" s="112"/>
      <c r="J19" s="98"/>
      <c r="K19" s="112"/>
      <c r="L19" s="120"/>
      <c r="M19" s="98"/>
      <c r="N19" s="112"/>
      <c r="O19" s="98"/>
      <c r="P19" s="112">
        <f>500000+300000+500000</f>
        <v>1300000</v>
      </c>
      <c r="Q19" s="120"/>
      <c r="R19" s="99" t="s">
        <v>807</v>
      </c>
      <c r="S19" s="112">
        <v>1000000</v>
      </c>
      <c r="T19" s="99" t="s">
        <v>811</v>
      </c>
      <c r="U19" s="112"/>
      <c r="V19" s="98"/>
      <c r="W19" s="87">
        <f t="shared" si="0"/>
        <v>4100000</v>
      </c>
      <c r="X19" s="121">
        <f t="shared" si="1"/>
        <v>0</v>
      </c>
      <c r="Y19" s="105"/>
    </row>
    <row r="20" spans="1:25" ht="33" customHeight="1" x14ac:dyDescent="0.25">
      <c r="A20" s="88" t="s">
        <v>24</v>
      </c>
      <c r="B20" s="112"/>
      <c r="C20" s="98"/>
      <c r="D20" s="112"/>
      <c r="E20" s="98"/>
      <c r="F20" s="112">
        <v>50000</v>
      </c>
      <c r="G20" s="98" t="s">
        <v>796</v>
      </c>
      <c r="H20" s="112"/>
      <c r="I20" s="112"/>
      <c r="J20" s="98"/>
      <c r="K20" s="112"/>
      <c r="L20" s="120"/>
      <c r="M20" s="98"/>
      <c r="N20" s="112"/>
      <c r="O20" s="98"/>
      <c r="P20" s="112"/>
      <c r="Q20" s="120"/>
      <c r="R20" s="99"/>
      <c r="S20" s="112"/>
      <c r="T20" s="98"/>
      <c r="U20" s="112"/>
      <c r="V20" s="98"/>
      <c r="W20" s="87">
        <f t="shared" si="0"/>
        <v>50000</v>
      </c>
      <c r="X20" s="121">
        <f t="shared" si="1"/>
        <v>0</v>
      </c>
      <c r="Y20" s="105"/>
    </row>
    <row r="21" spans="1:25" ht="33" customHeight="1" x14ac:dyDescent="0.25">
      <c r="A21" s="88" t="s">
        <v>27</v>
      </c>
      <c r="B21" s="112"/>
      <c r="C21" s="98"/>
      <c r="D21" s="112"/>
      <c r="E21" s="98"/>
      <c r="F21" s="112">
        <v>150000</v>
      </c>
      <c r="G21" s="99" t="s">
        <v>795</v>
      </c>
      <c r="H21" s="112"/>
      <c r="I21" s="135"/>
      <c r="J21" s="100"/>
      <c r="K21" s="112"/>
      <c r="L21" s="120"/>
      <c r="M21" s="98"/>
      <c r="N21" s="112"/>
      <c r="O21" s="98"/>
      <c r="P21" s="112"/>
      <c r="Q21" s="120"/>
      <c r="R21" s="98"/>
      <c r="S21" s="112"/>
      <c r="T21" s="98"/>
      <c r="U21" s="112"/>
      <c r="V21" s="98"/>
      <c r="W21" s="87">
        <f t="shared" si="0"/>
        <v>150000</v>
      </c>
      <c r="X21" s="121">
        <f t="shared" si="1"/>
        <v>0</v>
      </c>
      <c r="Y21" s="105"/>
    </row>
    <row r="22" spans="1:25" ht="33" customHeight="1" x14ac:dyDescent="0.25">
      <c r="A22" s="88" t="s">
        <v>28</v>
      </c>
      <c r="B22" s="112"/>
      <c r="C22" s="98"/>
      <c r="D22" s="112"/>
      <c r="E22" s="98"/>
      <c r="F22" s="112">
        <v>15000000</v>
      </c>
      <c r="G22" s="98" t="s">
        <v>783</v>
      </c>
      <c r="H22" s="112"/>
      <c r="I22" s="112"/>
      <c r="J22" s="98"/>
      <c r="K22" s="112"/>
      <c r="L22" s="120"/>
      <c r="M22" s="98"/>
      <c r="N22" s="112"/>
      <c r="O22" s="98"/>
      <c r="P22" s="112"/>
      <c r="Q22" s="120"/>
      <c r="R22" s="98"/>
      <c r="S22" s="112"/>
      <c r="T22" s="98"/>
      <c r="U22" s="112"/>
      <c r="V22" s="98"/>
      <c r="W22" s="87">
        <f t="shared" si="0"/>
        <v>15000000</v>
      </c>
      <c r="X22" s="121">
        <f t="shared" si="1"/>
        <v>0</v>
      </c>
      <c r="Y22" s="105"/>
    </row>
    <row r="23" spans="1:25" ht="33" hidden="1" customHeight="1" x14ac:dyDescent="0.25">
      <c r="A23" s="88" t="s">
        <v>29</v>
      </c>
      <c r="B23" s="112"/>
      <c r="C23" s="98"/>
      <c r="D23" s="112"/>
      <c r="E23" s="98"/>
      <c r="F23" s="112"/>
      <c r="G23" s="99"/>
      <c r="H23" s="112"/>
      <c r="I23" s="112"/>
      <c r="J23" s="98"/>
      <c r="K23" s="112"/>
      <c r="L23" s="120"/>
      <c r="M23" s="98"/>
      <c r="N23" s="112"/>
      <c r="O23" s="98"/>
      <c r="P23" s="112"/>
      <c r="Q23" s="120"/>
      <c r="R23" s="99"/>
      <c r="S23" s="112"/>
      <c r="T23" s="98"/>
      <c r="U23" s="112"/>
      <c r="V23" s="98"/>
      <c r="W23" s="87">
        <f t="shared" si="0"/>
        <v>0</v>
      </c>
      <c r="X23" s="121">
        <f t="shared" si="1"/>
        <v>0</v>
      </c>
      <c r="Y23" s="105"/>
    </row>
    <row r="24" spans="1:25" ht="33" hidden="1" customHeight="1" x14ac:dyDescent="0.25">
      <c r="A24" s="88" t="s">
        <v>30</v>
      </c>
      <c r="B24" s="112"/>
      <c r="C24" s="98"/>
      <c r="D24" s="112"/>
      <c r="E24" s="98"/>
      <c r="F24" s="112"/>
      <c r="G24" s="99"/>
      <c r="H24" s="112"/>
      <c r="I24" s="112"/>
      <c r="J24" s="98"/>
      <c r="K24" s="112"/>
      <c r="L24" s="120"/>
      <c r="M24" s="98"/>
      <c r="N24" s="112"/>
      <c r="O24" s="98"/>
      <c r="P24" s="112"/>
      <c r="Q24" s="120"/>
      <c r="R24" s="99"/>
      <c r="S24" s="112"/>
      <c r="T24" s="98"/>
      <c r="U24" s="112"/>
      <c r="V24" s="98"/>
      <c r="W24" s="87">
        <f t="shared" si="0"/>
        <v>0</v>
      </c>
      <c r="X24" s="121">
        <f t="shared" si="1"/>
        <v>0</v>
      </c>
      <c r="Y24" s="105"/>
    </row>
    <row r="25" spans="1:25" ht="33" hidden="1" customHeight="1" x14ac:dyDescent="0.25">
      <c r="A25" s="88" t="s">
        <v>31</v>
      </c>
      <c r="B25" s="112"/>
      <c r="C25" s="98"/>
      <c r="D25" s="112"/>
      <c r="E25" s="98"/>
      <c r="F25" s="112"/>
      <c r="G25" s="98"/>
      <c r="H25" s="112"/>
      <c r="I25" s="112"/>
      <c r="J25" s="98"/>
      <c r="K25" s="112"/>
      <c r="L25" s="120"/>
      <c r="M25" s="98"/>
      <c r="N25" s="112"/>
      <c r="O25" s="98"/>
      <c r="P25" s="112"/>
      <c r="Q25" s="120"/>
      <c r="R25" s="99"/>
      <c r="S25" s="112"/>
      <c r="T25" s="98"/>
      <c r="U25" s="112"/>
      <c r="V25" s="98"/>
      <c r="W25" s="87">
        <f t="shared" si="0"/>
        <v>0</v>
      </c>
      <c r="X25" s="121">
        <f t="shared" si="1"/>
        <v>0</v>
      </c>
      <c r="Y25" s="105"/>
    </row>
    <row r="26" spans="1:25" ht="33" hidden="1" customHeight="1" x14ac:dyDescent="0.25">
      <c r="A26" s="88" t="s">
        <v>32</v>
      </c>
      <c r="B26" s="112"/>
      <c r="C26" s="98"/>
      <c r="D26" s="112"/>
      <c r="E26" s="98"/>
      <c r="F26" s="112"/>
      <c r="G26" s="98"/>
      <c r="H26" s="112"/>
      <c r="I26" s="112"/>
      <c r="J26" s="98"/>
      <c r="K26" s="112"/>
      <c r="L26" s="120"/>
      <c r="M26" s="98"/>
      <c r="N26" s="112"/>
      <c r="O26" s="98"/>
      <c r="P26" s="112"/>
      <c r="Q26" s="120"/>
      <c r="R26" s="99"/>
      <c r="S26" s="112"/>
      <c r="T26" s="98"/>
      <c r="U26" s="112"/>
      <c r="V26" s="98"/>
      <c r="W26" s="87">
        <f t="shared" si="0"/>
        <v>0</v>
      </c>
      <c r="X26" s="121">
        <f t="shared" si="1"/>
        <v>0</v>
      </c>
      <c r="Y26" s="105"/>
    </row>
    <row r="27" spans="1:25" ht="33" hidden="1" customHeight="1" x14ac:dyDescent="0.25">
      <c r="A27" s="88" t="s">
        <v>33</v>
      </c>
      <c r="B27" s="112"/>
      <c r="C27" s="98"/>
      <c r="D27" s="112"/>
      <c r="E27" s="98"/>
      <c r="F27" s="112"/>
      <c r="G27" s="98"/>
      <c r="H27" s="112"/>
      <c r="I27" s="112"/>
      <c r="J27" s="98"/>
      <c r="K27" s="112"/>
      <c r="L27" s="120"/>
      <c r="M27" s="98"/>
      <c r="N27" s="112"/>
      <c r="O27" s="98"/>
      <c r="P27" s="112"/>
      <c r="Q27" s="120"/>
      <c r="R27" s="99"/>
      <c r="S27" s="112"/>
      <c r="T27" s="98"/>
      <c r="U27" s="112"/>
      <c r="V27" s="98"/>
      <c r="W27" s="87">
        <f t="shared" si="0"/>
        <v>0</v>
      </c>
      <c r="X27" s="121">
        <f t="shared" si="1"/>
        <v>0</v>
      </c>
      <c r="Y27" s="105"/>
    </row>
    <row r="28" spans="1:25" ht="33" hidden="1" customHeight="1" x14ac:dyDescent="0.25">
      <c r="A28" s="88" t="s">
        <v>34</v>
      </c>
      <c r="B28" s="112"/>
      <c r="C28" s="98"/>
      <c r="D28" s="112"/>
      <c r="E28" s="98"/>
      <c r="F28" s="112"/>
      <c r="G28" s="98"/>
      <c r="H28" s="112"/>
      <c r="I28" s="112"/>
      <c r="J28" s="98"/>
      <c r="K28" s="112"/>
      <c r="L28" s="120"/>
      <c r="M28" s="98"/>
      <c r="N28" s="112"/>
      <c r="O28" s="98"/>
      <c r="P28" s="112"/>
      <c r="Q28" s="120"/>
      <c r="R28" s="98"/>
      <c r="S28" s="112"/>
      <c r="T28" s="98"/>
      <c r="U28" s="112"/>
      <c r="V28" s="98"/>
      <c r="W28" s="87">
        <f t="shared" si="0"/>
        <v>0</v>
      </c>
      <c r="X28" s="121">
        <f t="shared" si="1"/>
        <v>0</v>
      </c>
      <c r="Y28" s="105"/>
    </row>
    <row r="29" spans="1:25" ht="33" hidden="1" customHeight="1" x14ac:dyDescent="0.25">
      <c r="A29" s="88" t="s">
        <v>35</v>
      </c>
      <c r="B29" s="112"/>
      <c r="C29" s="98"/>
      <c r="D29" s="112"/>
      <c r="E29" s="98"/>
      <c r="F29" s="112"/>
      <c r="G29" s="98"/>
      <c r="H29" s="112"/>
      <c r="I29" s="112"/>
      <c r="J29" s="98"/>
      <c r="K29" s="112"/>
      <c r="L29" s="120"/>
      <c r="M29" s="98"/>
      <c r="N29" s="112"/>
      <c r="O29" s="98"/>
      <c r="P29" s="112"/>
      <c r="Q29" s="120"/>
      <c r="R29" s="98"/>
      <c r="S29" s="112"/>
      <c r="T29" s="98"/>
      <c r="U29" s="112"/>
      <c r="V29" s="98"/>
      <c r="W29" s="87">
        <f t="shared" si="0"/>
        <v>0</v>
      </c>
      <c r="X29" s="121">
        <f t="shared" si="1"/>
        <v>0</v>
      </c>
      <c r="Y29" s="105"/>
    </row>
    <row r="30" spans="1:25" ht="33" hidden="1" customHeight="1" x14ac:dyDescent="0.25">
      <c r="A30" s="88" t="s">
        <v>36</v>
      </c>
      <c r="B30" s="112"/>
      <c r="C30" s="98"/>
      <c r="D30" s="112"/>
      <c r="E30" s="98"/>
      <c r="F30" s="112"/>
      <c r="G30" s="98"/>
      <c r="H30" s="112"/>
      <c r="I30" s="112"/>
      <c r="J30" s="98"/>
      <c r="K30" s="112"/>
      <c r="L30" s="120"/>
      <c r="M30" s="98"/>
      <c r="N30" s="112"/>
      <c r="O30" s="98"/>
      <c r="P30" s="112"/>
      <c r="Q30" s="120"/>
      <c r="R30" s="98"/>
      <c r="S30" s="112"/>
      <c r="T30" s="98"/>
      <c r="U30" s="112"/>
      <c r="V30" s="98"/>
      <c r="W30" s="87">
        <f t="shared" si="0"/>
        <v>0</v>
      </c>
      <c r="X30" s="121">
        <f t="shared" si="1"/>
        <v>0</v>
      </c>
      <c r="Y30" s="105"/>
    </row>
    <row r="31" spans="1:25" ht="33" customHeight="1" x14ac:dyDescent="0.25">
      <c r="A31" s="88" t="s">
        <v>37</v>
      </c>
      <c r="B31" s="112"/>
      <c r="C31" s="98"/>
      <c r="D31" s="112"/>
      <c r="E31" s="98"/>
      <c r="F31" s="112">
        <v>34733</v>
      </c>
      <c r="G31" s="98" t="s">
        <v>798</v>
      </c>
      <c r="H31" s="112"/>
      <c r="I31" s="112"/>
      <c r="J31" s="98"/>
      <c r="K31" s="112"/>
      <c r="L31" s="120"/>
      <c r="M31" s="98"/>
      <c r="N31" s="112"/>
      <c r="O31" s="98"/>
      <c r="P31" s="112"/>
      <c r="Q31" s="120"/>
      <c r="R31" s="98"/>
      <c r="S31" s="112"/>
      <c r="T31" s="98"/>
      <c r="U31" s="112"/>
      <c r="V31" s="98"/>
      <c r="W31" s="87">
        <f t="shared" si="0"/>
        <v>34733</v>
      </c>
      <c r="X31" s="121">
        <f t="shared" si="1"/>
        <v>0</v>
      </c>
      <c r="Y31" s="105"/>
    </row>
    <row r="32" spans="1:25" ht="33" hidden="1" customHeight="1" x14ac:dyDescent="0.25">
      <c r="A32" s="88" t="s">
        <v>38</v>
      </c>
      <c r="B32" s="112"/>
      <c r="C32" s="98"/>
      <c r="D32" s="112"/>
      <c r="E32" s="98"/>
      <c r="F32" s="112"/>
      <c r="G32" s="98"/>
      <c r="H32" s="112"/>
      <c r="I32" s="112"/>
      <c r="J32" s="98"/>
      <c r="K32" s="112"/>
      <c r="L32" s="120"/>
      <c r="M32" s="98"/>
      <c r="N32" s="112"/>
      <c r="O32" s="98"/>
      <c r="P32" s="112"/>
      <c r="Q32" s="120"/>
      <c r="R32" s="98"/>
      <c r="S32" s="112"/>
      <c r="T32" s="98"/>
      <c r="U32" s="112"/>
      <c r="V32" s="98"/>
      <c r="W32" s="87">
        <f t="shared" si="0"/>
        <v>0</v>
      </c>
      <c r="X32" s="121">
        <f t="shared" si="1"/>
        <v>0</v>
      </c>
      <c r="Y32" s="106"/>
    </row>
    <row r="33" spans="1:25" ht="33" hidden="1" customHeight="1" x14ac:dyDescent="0.25">
      <c r="A33" s="88" t="s">
        <v>39</v>
      </c>
      <c r="B33" s="112"/>
      <c r="C33" s="98"/>
      <c r="D33" s="112"/>
      <c r="E33" s="98"/>
      <c r="F33" s="112"/>
      <c r="G33" s="98"/>
      <c r="H33" s="112"/>
      <c r="I33" s="112"/>
      <c r="J33" s="98"/>
      <c r="K33" s="112"/>
      <c r="L33" s="120"/>
      <c r="M33" s="98"/>
      <c r="N33" s="112"/>
      <c r="O33" s="98"/>
      <c r="P33" s="112"/>
      <c r="Q33" s="120"/>
      <c r="R33" s="98"/>
      <c r="S33" s="112"/>
      <c r="T33" s="98"/>
      <c r="U33" s="112"/>
      <c r="V33" s="98"/>
      <c r="W33" s="87">
        <f t="shared" si="0"/>
        <v>0</v>
      </c>
      <c r="X33" s="121">
        <f t="shared" si="1"/>
        <v>0</v>
      </c>
      <c r="Y33" s="106"/>
    </row>
    <row r="34" spans="1:25" ht="33" hidden="1" customHeight="1" x14ac:dyDescent="0.25">
      <c r="A34" s="88" t="s">
        <v>764</v>
      </c>
      <c r="B34" s="112"/>
      <c r="C34" s="98"/>
      <c r="D34" s="112"/>
      <c r="E34" s="98"/>
      <c r="F34" s="112"/>
      <c r="G34" s="98"/>
      <c r="H34" s="112"/>
      <c r="I34" s="112"/>
      <c r="J34" s="98"/>
      <c r="K34" s="112"/>
      <c r="L34" s="120"/>
      <c r="M34" s="98"/>
      <c r="N34" s="112"/>
      <c r="O34" s="98"/>
      <c r="P34" s="112"/>
      <c r="Q34" s="120"/>
      <c r="R34" s="99"/>
      <c r="S34" s="112"/>
      <c r="T34" s="98"/>
      <c r="U34" s="112"/>
      <c r="V34" s="98"/>
      <c r="W34" s="87">
        <f t="shared" si="0"/>
        <v>0</v>
      </c>
      <c r="X34" s="121">
        <f t="shared" si="1"/>
        <v>0</v>
      </c>
      <c r="Y34" s="105"/>
    </row>
    <row r="35" spans="1:25" ht="33" hidden="1" customHeight="1" x14ac:dyDescent="0.25">
      <c r="A35" s="88" t="s">
        <v>41</v>
      </c>
      <c r="B35" s="112"/>
      <c r="C35" s="98"/>
      <c r="D35" s="112"/>
      <c r="E35" s="98"/>
      <c r="F35" s="112"/>
      <c r="G35" s="98"/>
      <c r="H35" s="112"/>
      <c r="I35" s="112"/>
      <c r="J35" s="98"/>
      <c r="K35" s="112"/>
      <c r="L35" s="120"/>
      <c r="M35" s="98"/>
      <c r="N35" s="112"/>
      <c r="O35" s="98"/>
      <c r="P35" s="112"/>
      <c r="Q35" s="120"/>
      <c r="R35" s="98"/>
      <c r="S35" s="112"/>
      <c r="T35" s="98"/>
      <c r="U35" s="112"/>
      <c r="V35" s="98"/>
      <c r="W35" s="87">
        <f t="shared" si="0"/>
        <v>0</v>
      </c>
      <c r="X35" s="121">
        <f t="shared" si="1"/>
        <v>0</v>
      </c>
      <c r="Y35" s="105"/>
    </row>
    <row r="36" spans="1:25" ht="33" customHeight="1" x14ac:dyDescent="0.25">
      <c r="A36" s="88" t="s">
        <v>42</v>
      </c>
      <c r="B36" s="112">
        <v>100000</v>
      </c>
      <c r="C36" s="98" t="s">
        <v>792</v>
      </c>
      <c r="D36" s="112">
        <v>40000</v>
      </c>
      <c r="E36" s="98" t="s">
        <v>788</v>
      </c>
      <c r="F36" s="112"/>
      <c r="G36" s="98"/>
      <c r="H36" s="112">
        <v>30000</v>
      </c>
      <c r="I36" s="135"/>
      <c r="J36" s="100" t="s">
        <v>794</v>
      </c>
      <c r="K36" s="112"/>
      <c r="L36" s="120"/>
      <c r="M36" s="98"/>
      <c r="N36" s="112">
        <v>30000</v>
      </c>
      <c r="O36" s="98" t="s">
        <v>789</v>
      </c>
      <c r="P36" s="112">
        <v>50000</v>
      </c>
      <c r="Q36" s="120"/>
      <c r="R36" s="98" t="s">
        <v>801</v>
      </c>
      <c r="S36" s="112">
        <f>3000+40000</f>
        <v>43000</v>
      </c>
      <c r="T36" s="99" t="s">
        <v>810</v>
      </c>
      <c r="U36" s="112"/>
      <c r="V36" s="98"/>
      <c r="W36" s="87">
        <f t="shared" si="0"/>
        <v>293000</v>
      </c>
      <c r="X36" s="121">
        <f t="shared" si="1"/>
        <v>0</v>
      </c>
      <c r="Y36" s="105"/>
    </row>
    <row r="37" spans="1:25" ht="33" hidden="1" customHeight="1" x14ac:dyDescent="0.25">
      <c r="A37" s="88" t="s">
        <v>43</v>
      </c>
      <c r="B37" s="112"/>
      <c r="C37" s="98"/>
      <c r="D37" s="112"/>
      <c r="E37" s="98"/>
      <c r="F37" s="112"/>
      <c r="G37" s="98"/>
      <c r="H37" s="112"/>
      <c r="I37" s="112"/>
      <c r="J37" s="98"/>
      <c r="K37" s="112"/>
      <c r="L37" s="120"/>
      <c r="M37" s="98"/>
      <c r="N37" s="112"/>
      <c r="O37" s="98"/>
      <c r="P37" s="112"/>
      <c r="Q37" s="120"/>
      <c r="R37" s="98"/>
      <c r="S37" s="112"/>
      <c r="T37" s="98"/>
      <c r="U37" s="112"/>
      <c r="V37" s="98"/>
      <c r="W37" s="87">
        <f t="shared" si="0"/>
        <v>0</v>
      </c>
      <c r="X37" s="121">
        <f t="shared" si="1"/>
        <v>0</v>
      </c>
      <c r="Y37" s="105"/>
    </row>
    <row r="38" spans="1:25" ht="33" hidden="1" customHeight="1" x14ac:dyDescent="0.25">
      <c r="A38" s="88" t="s">
        <v>44</v>
      </c>
      <c r="B38" s="112"/>
      <c r="C38" s="98"/>
      <c r="D38" s="112"/>
      <c r="E38" s="98"/>
      <c r="F38" s="112"/>
      <c r="G38" s="98"/>
      <c r="H38" s="112"/>
      <c r="I38" s="112"/>
      <c r="J38" s="98"/>
      <c r="K38" s="112"/>
      <c r="L38" s="120"/>
      <c r="M38" s="98"/>
      <c r="N38" s="112"/>
      <c r="O38" s="98"/>
      <c r="P38" s="112"/>
      <c r="Q38" s="120"/>
      <c r="R38" s="98"/>
      <c r="S38" s="112"/>
      <c r="T38" s="98"/>
      <c r="U38" s="112"/>
      <c r="V38" s="98"/>
      <c r="W38" s="87">
        <f t="shared" si="0"/>
        <v>0</v>
      </c>
      <c r="X38" s="121">
        <f t="shared" si="1"/>
        <v>0</v>
      </c>
      <c r="Y38" s="105"/>
    </row>
    <row r="39" spans="1:25" ht="33" customHeight="1" x14ac:dyDescent="0.25">
      <c r="A39" s="88" t="s">
        <v>45</v>
      </c>
      <c r="B39" s="112"/>
      <c r="C39" s="98"/>
      <c r="D39" s="112"/>
      <c r="E39" s="98"/>
      <c r="F39" s="112">
        <v>592000</v>
      </c>
      <c r="G39" s="98" t="s">
        <v>797</v>
      </c>
      <c r="H39" s="112"/>
      <c r="I39" s="112"/>
      <c r="J39" s="98"/>
      <c r="K39" s="112"/>
      <c r="L39" s="120"/>
      <c r="M39" s="98"/>
      <c r="N39" s="112"/>
      <c r="O39" s="98"/>
      <c r="Q39" s="120"/>
      <c r="R39" s="99"/>
      <c r="S39" s="112"/>
      <c r="T39" s="98"/>
      <c r="U39" s="112"/>
      <c r="V39" s="98"/>
      <c r="W39" s="87">
        <f t="shared" si="0"/>
        <v>592000</v>
      </c>
      <c r="X39" s="121">
        <f t="shared" si="1"/>
        <v>0</v>
      </c>
      <c r="Y39" s="105"/>
    </row>
    <row r="40" spans="1:25" ht="33" hidden="1" customHeight="1" x14ac:dyDescent="0.25">
      <c r="A40" s="88" t="s">
        <v>46</v>
      </c>
      <c r="B40" s="112"/>
      <c r="C40" s="98"/>
      <c r="D40" s="112"/>
      <c r="E40" s="98"/>
      <c r="F40" s="112"/>
      <c r="G40" s="98"/>
      <c r="H40" s="112"/>
      <c r="I40" s="112"/>
      <c r="J40" s="98"/>
      <c r="K40" s="112"/>
      <c r="L40" s="120"/>
      <c r="M40" s="98"/>
      <c r="N40" s="112"/>
      <c r="O40" s="98"/>
      <c r="P40" s="112"/>
      <c r="Q40" s="120"/>
      <c r="R40" s="99"/>
      <c r="S40" s="112"/>
      <c r="T40" s="98"/>
      <c r="U40" s="112"/>
      <c r="V40" s="98"/>
      <c r="W40" s="87">
        <f t="shared" si="0"/>
        <v>0</v>
      </c>
      <c r="X40" s="121">
        <f t="shared" si="1"/>
        <v>0</v>
      </c>
      <c r="Y40" s="105"/>
    </row>
    <row r="41" spans="1:25" ht="33" hidden="1" customHeight="1" x14ac:dyDescent="0.25">
      <c r="A41" s="88" t="s">
        <v>47</v>
      </c>
      <c r="B41" s="112"/>
      <c r="C41" s="98"/>
      <c r="D41" s="112"/>
      <c r="E41" s="98"/>
      <c r="F41" s="112"/>
      <c r="G41" s="98"/>
      <c r="H41" s="112"/>
      <c r="I41" s="112"/>
      <c r="J41" s="98"/>
      <c r="K41" s="112"/>
      <c r="L41" s="120"/>
      <c r="M41" s="98"/>
      <c r="N41" s="112"/>
      <c r="O41" s="98"/>
      <c r="P41" s="112"/>
      <c r="Q41" s="120"/>
      <c r="R41" s="98"/>
      <c r="S41" s="112"/>
      <c r="T41" s="98"/>
      <c r="U41" s="112"/>
      <c r="V41" s="98"/>
      <c r="W41" s="87">
        <f t="shared" si="0"/>
        <v>0</v>
      </c>
      <c r="X41" s="121">
        <f t="shared" si="1"/>
        <v>0</v>
      </c>
      <c r="Y41" s="105"/>
    </row>
    <row r="42" spans="1:25" ht="33" hidden="1" customHeight="1" x14ac:dyDescent="0.25">
      <c r="A42" s="88" t="s">
        <v>48</v>
      </c>
      <c r="B42" s="112"/>
      <c r="C42" s="98"/>
      <c r="D42" s="112"/>
      <c r="E42" s="98"/>
      <c r="F42" s="112"/>
      <c r="G42" s="98"/>
      <c r="H42" s="112"/>
      <c r="I42" s="112"/>
      <c r="J42" s="98"/>
      <c r="K42" s="112"/>
      <c r="L42" s="120"/>
      <c r="M42" s="98"/>
      <c r="N42" s="112"/>
      <c r="O42" s="98"/>
      <c r="P42" s="112"/>
      <c r="Q42" s="120"/>
      <c r="R42" s="98"/>
      <c r="S42" s="112"/>
      <c r="T42" s="98"/>
      <c r="U42" s="112"/>
      <c r="V42" s="98"/>
      <c r="W42" s="87">
        <f t="shared" si="0"/>
        <v>0</v>
      </c>
      <c r="X42" s="121">
        <f t="shared" si="1"/>
        <v>0</v>
      </c>
      <c r="Y42" s="105"/>
    </row>
    <row r="43" spans="1:25" ht="33" hidden="1" customHeight="1" x14ac:dyDescent="0.25">
      <c r="A43" s="88" t="s">
        <v>49</v>
      </c>
      <c r="B43" s="112"/>
      <c r="C43" s="98"/>
      <c r="D43" s="112"/>
      <c r="E43" s="98"/>
      <c r="F43" s="112"/>
      <c r="G43" s="98"/>
      <c r="H43" s="112"/>
      <c r="I43" s="112"/>
      <c r="J43" s="98"/>
      <c r="K43" s="112"/>
      <c r="L43" s="120"/>
      <c r="M43" s="98"/>
      <c r="N43" s="112"/>
      <c r="O43" s="98"/>
      <c r="P43" s="112"/>
      <c r="Q43" s="120"/>
      <c r="R43" s="98"/>
      <c r="S43" s="112"/>
      <c r="T43" s="98"/>
      <c r="U43" s="112"/>
      <c r="V43" s="98"/>
      <c r="W43" s="87">
        <f t="shared" si="0"/>
        <v>0</v>
      </c>
      <c r="X43" s="121">
        <f>I43+Q43+L43</f>
        <v>0</v>
      </c>
      <c r="Y43" s="105"/>
    </row>
    <row r="44" spans="1:25" ht="33" customHeight="1" x14ac:dyDescent="0.25">
      <c r="A44" s="93" t="s">
        <v>53</v>
      </c>
      <c r="B44" s="111"/>
      <c r="C44" s="101"/>
      <c r="D44" s="111"/>
      <c r="E44" s="101"/>
      <c r="F44" s="111"/>
      <c r="G44" s="101"/>
      <c r="H44" s="111"/>
      <c r="I44" s="111"/>
      <c r="J44" s="101"/>
      <c r="K44" s="111"/>
      <c r="L44" s="116"/>
      <c r="M44" s="101"/>
      <c r="N44" s="111"/>
      <c r="O44" s="101"/>
      <c r="P44" s="111"/>
      <c r="Q44" s="116"/>
      <c r="R44" s="97"/>
      <c r="S44" s="111"/>
      <c r="T44" s="97"/>
      <c r="U44" s="111"/>
      <c r="V44" s="101"/>
      <c r="W44" s="94"/>
      <c r="X44" s="117"/>
      <c r="Y44" s="104"/>
    </row>
    <row r="45" spans="1:25" ht="33" hidden="1" customHeight="1" x14ac:dyDescent="0.25">
      <c r="A45" s="88" t="s">
        <v>137</v>
      </c>
      <c r="B45" s="112"/>
      <c r="C45" s="98"/>
      <c r="D45" s="112"/>
      <c r="E45" s="98"/>
      <c r="F45" s="112"/>
      <c r="G45" s="98"/>
      <c r="H45" s="112"/>
      <c r="I45" s="112"/>
      <c r="J45" s="98"/>
      <c r="K45" s="87"/>
      <c r="L45" s="121"/>
      <c r="M45" s="98"/>
      <c r="N45" s="112"/>
      <c r="O45" s="98"/>
      <c r="P45" s="112"/>
      <c r="Q45" s="120"/>
      <c r="R45" s="99"/>
      <c r="S45" s="112"/>
      <c r="T45" s="98"/>
      <c r="U45" s="112"/>
      <c r="V45" s="98"/>
      <c r="W45" s="87">
        <f t="shared" ref="W45:W59" si="2">B45+D45+F45+H45+K45+N45+P45+S45+U45</f>
        <v>0</v>
      </c>
      <c r="X45" s="121">
        <f>I45+Q45+L45</f>
        <v>0</v>
      </c>
      <c r="Y45" s="105"/>
    </row>
    <row r="46" spans="1:25" ht="33" customHeight="1" x14ac:dyDescent="0.25">
      <c r="A46" s="88" t="s">
        <v>122</v>
      </c>
      <c r="B46" s="112">
        <v>700000</v>
      </c>
      <c r="C46" s="99" t="s">
        <v>816</v>
      </c>
      <c r="D46" s="112">
        <v>1500000</v>
      </c>
      <c r="E46" s="134" t="s">
        <v>817</v>
      </c>
      <c r="F46" s="112"/>
      <c r="G46" s="98"/>
      <c r="H46" s="112"/>
      <c r="I46" s="112"/>
      <c r="J46" s="98"/>
      <c r="K46" s="112"/>
      <c r="L46" s="120"/>
      <c r="M46" s="98"/>
      <c r="N46" s="112"/>
      <c r="O46" s="98"/>
      <c r="P46" s="87">
        <v>1500000</v>
      </c>
      <c r="Q46" s="120"/>
      <c r="R46" s="99" t="s">
        <v>804</v>
      </c>
      <c r="S46" s="112">
        <v>200000</v>
      </c>
      <c r="T46" s="99" t="s">
        <v>812</v>
      </c>
      <c r="U46" s="112"/>
      <c r="V46" s="98"/>
      <c r="W46" s="87">
        <f t="shared" si="2"/>
        <v>3900000</v>
      </c>
      <c r="X46" s="121">
        <f t="shared" ref="X46:X59" si="3">I46+Q46+L46</f>
        <v>0</v>
      </c>
      <c r="Y46" s="105"/>
    </row>
    <row r="47" spans="1:25" ht="33" customHeight="1" x14ac:dyDescent="0.25">
      <c r="A47" s="88" t="s">
        <v>127</v>
      </c>
      <c r="B47" s="112"/>
      <c r="C47" s="98"/>
      <c r="D47" s="112"/>
      <c r="E47" s="98"/>
      <c r="F47" s="112"/>
      <c r="G47" s="98"/>
      <c r="H47" s="112"/>
      <c r="I47" s="112"/>
      <c r="J47" s="98"/>
      <c r="K47" s="112"/>
      <c r="L47" s="120"/>
      <c r="M47" s="98"/>
      <c r="N47" s="112"/>
      <c r="O47" s="98"/>
      <c r="P47" s="87">
        <v>3000000</v>
      </c>
      <c r="Q47" s="120"/>
      <c r="R47" s="98" t="s">
        <v>805</v>
      </c>
      <c r="S47" s="112"/>
      <c r="T47" s="98"/>
      <c r="U47" s="112"/>
      <c r="V47" s="98"/>
      <c r="W47" s="87">
        <f t="shared" si="2"/>
        <v>3000000</v>
      </c>
      <c r="X47" s="121">
        <f t="shared" si="3"/>
        <v>0</v>
      </c>
      <c r="Y47" s="105"/>
    </row>
    <row r="48" spans="1:25" ht="33" hidden="1" customHeight="1" x14ac:dyDescent="0.25">
      <c r="A48" s="88" t="s">
        <v>769</v>
      </c>
      <c r="B48" s="112"/>
      <c r="C48" s="98"/>
      <c r="D48" s="112"/>
      <c r="E48" s="98"/>
      <c r="F48" s="112"/>
      <c r="G48" s="98"/>
      <c r="H48" s="112"/>
      <c r="I48" s="112"/>
      <c r="J48" s="98"/>
      <c r="K48" s="112"/>
      <c r="L48" s="120"/>
      <c r="M48" s="98"/>
      <c r="N48" s="112"/>
      <c r="O48" s="98"/>
      <c r="P48" s="87"/>
      <c r="Q48" s="120"/>
      <c r="R48" s="99"/>
      <c r="S48" s="112"/>
      <c r="T48" s="98"/>
      <c r="U48" s="112"/>
      <c r="V48" s="98"/>
      <c r="W48" s="87">
        <f t="shared" si="2"/>
        <v>0</v>
      </c>
      <c r="X48" s="121">
        <f t="shared" si="3"/>
        <v>0</v>
      </c>
      <c r="Y48" s="105"/>
    </row>
    <row r="49" spans="1:27" ht="33" hidden="1" customHeight="1" x14ac:dyDescent="0.25">
      <c r="A49" s="88" t="s">
        <v>121</v>
      </c>
      <c r="B49" s="112"/>
      <c r="C49" s="99"/>
      <c r="D49" s="112"/>
      <c r="E49" s="98"/>
      <c r="F49" s="112"/>
      <c r="G49" s="98"/>
      <c r="H49" s="112"/>
      <c r="I49" s="112"/>
      <c r="J49" s="98"/>
      <c r="K49" s="112"/>
      <c r="L49" s="120"/>
      <c r="M49" s="98"/>
      <c r="N49" s="112"/>
      <c r="O49" s="98"/>
      <c r="P49" s="112"/>
      <c r="Q49" s="120"/>
      <c r="R49" s="99"/>
      <c r="S49" s="112"/>
      <c r="T49" s="99"/>
      <c r="U49" s="112"/>
      <c r="V49" s="98"/>
      <c r="W49" s="87">
        <f t="shared" si="2"/>
        <v>0</v>
      </c>
      <c r="X49" s="121">
        <f t="shared" si="3"/>
        <v>0</v>
      </c>
      <c r="Y49" s="105"/>
    </row>
    <row r="50" spans="1:27" ht="33" customHeight="1" x14ac:dyDescent="0.25">
      <c r="A50" s="88" t="s">
        <v>766</v>
      </c>
      <c r="B50" s="112"/>
      <c r="C50" s="98"/>
      <c r="D50" s="112"/>
      <c r="E50" s="98"/>
      <c r="F50" s="112"/>
      <c r="G50" s="98"/>
      <c r="H50" s="112"/>
      <c r="I50" s="112"/>
      <c r="J50" s="98"/>
      <c r="K50" s="87">
        <v>23216250</v>
      </c>
      <c r="L50" s="133"/>
      <c r="M50" s="99" t="s">
        <v>799</v>
      </c>
      <c r="N50" s="112">
        <f>30000+15000000</f>
        <v>15030000</v>
      </c>
      <c r="O50" s="99" t="s">
        <v>800</v>
      </c>
      <c r="P50" s="112"/>
      <c r="Q50" s="122"/>
      <c r="R50" s="99"/>
      <c r="S50" s="112"/>
      <c r="T50" s="98"/>
      <c r="U50" s="112"/>
      <c r="V50" s="98"/>
      <c r="W50" s="87">
        <f t="shared" si="2"/>
        <v>38246250</v>
      </c>
      <c r="X50" s="121">
        <f t="shared" si="3"/>
        <v>0</v>
      </c>
      <c r="Y50" s="105"/>
    </row>
    <row r="51" spans="1:27" ht="33" customHeight="1" x14ac:dyDescent="0.25">
      <c r="A51" s="88" t="s">
        <v>67</v>
      </c>
      <c r="B51" s="112"/>
      <c r="C51" s="98"/>
      <c r="D51" s="112"/>
      <c r="E51" s="98"/>
      <c r="F51" s="112"/>
      <c r="G51" s="98"/>
      <c r="H51" s="112"/>
      <c r="I51" s="112"/>
      <c r="J51" s="98"/>
      <c r="K51" s="112"/>
      <c r="L51" s="120"/>
      <c r="M51" s="98"/>
      <c r="N51" s="112"/>
      <c r="O51" s="98"/>
      <c r="P51" s="112">
        <v>4800000</v>
      </c>
      <c r="Q51" s="121">
        <v>2000</v>
      </c>
      <c r="R51" s="99" t="s">
        <v>802</v>
      </c>
      <c r="S51" s="112"/>
      <c r="T51" s="98"/>
      <c r="U51" s="112"/>
      <c r="V51" s="98"/>
      <c r="W51" s="87">
        <f t="shared" si="2"/>
        <v>4800000</v>
      </c>
      <c r="X51" s="121">
        <f t="shared" si="3"/>
        <v>2000</v>
      </c>
      <c r="Y51" s="105"/>
    </row>
    <row r="52" spans="1:27" ht="33" customHeight="1" x14ac:dyDescent="0.25">
      <c r="A52" s="88" t="s">
        <v>779</v>
      </c>
      <c r="B52" s="112"/>
      <c r="C52" s="98"/>
      <c r="D52" s="112">
        <v>24000</v>
      </c>
      <c r="E52" s="98" t="s">
        <v>820</v>
      </c>
      <c r="F52" s="112"/>
      <c r="G52" s="98"/>
      <c r="H52" s="112"/>
      <c r="I52" s="112"/>
      <c r="J52" s="98"/>
      <c r="K52" s="112"/>
      <c r="L52" s="120"/>
      <c r="M52" s="98"/>
      <c r="N52" s="112"/>
      <c r="O52" s="98"/>
      <c r="P52" s="112">
        <v>1230000</v>
      </c>
      <c r="Q52" s="121">
        <v>747.79</v>
      </c>
      <c r="R52" s="99" t="s">
        <v>806</v>
      </c>
      <c r="S52" s="112">
        <v>647476.19047619053</v>
      </c>
      <c r="T52" s="98" t="s">
        <v>813</v>
      </c>
      <c r="U52" s="112"/>
      <c r="V52" s="98"/>
      <c r="W52" s="87">
        <f t="shared" si="2"/>
        <v>1901476.1904761905</v>
      </c>
      <c r="X52" s="121">
        <f t="shared" si="3"/>
        <v>747.79</v>
      </c>
      <c r="Y52" s="105"/>
    </row>
    <row r="53" spans="1:27" ht="33" hidden="1" customHeight="1" x14ac:dyDescent="0.25">
      <c r="A53" s="88" t="s">
        <v>786</v>
      </c>
      <c r="B53" s="112"/>
      <c r="C53" s="98"/>
      <c r="D53" s="112"/>
      <c r="E53" s="98"/>
      <c r="F53" s="112"/>
      <c r="G53" s="98"/>
      <c r="H53" s="112"/>
      <c r="I53" s="112"/>
      <c r="J53" s="98"/>
      <c r="K53" s="112"/>
      <c r="L53" s="120"/>
      <c r="M53" s="98"/>
      <c r="N53" s="112"/>
      <c r="O53" s="98"/>
      <c r="P53" s="112"/>
      <c r="Q53" s="121"/>
      <c r="R53" s="99"/>
      <c r="S53" s="112"/>
      <c r="T53" s="98"/>
      <c r="U53" s="112"/>
      <c r="V53" s="98"/>
      <c r="W53" s="87">
        <f t="shared" si="2"/>
        <v>0</v>
      </c>
      <c r="X53" s="121">
        <f t="shared" si="3"/>
        <v>0</v>
      </c>
      <c r="Y53" s="105"/>
    </row>
    <row r="54" spans="1:27" ht="33" hidden="1" customHeight="1" x14ac:dyDescent="0.25">
      <c r="A54" s="88" t="s">
        <v>780</v>
      </c>
      <c r="B54" s="112"/>
      <c r="C54" s="98"/>
      <c r="D54" s="112"/>
      <c r="E54" s="98"/>
      <c r="F54" s="112"/>
      <c r="G54" s="98"/>
      <c r="H54" s="112"/>
      <c r="I54" s="112"/>
      <c r="J54" s="98"/>
      <c r="K54" s="112"/>
      <c r="L54" s="120"/>
      <c r="M54" s="98"/>
      <c r="N54" s="112"/>
      <c r="O54" s="98"/>
      <c r="P54" s="112"/>
      <c r="Q54" s="121"/>
      <c r="R54" s="99"/>
      <c r="S54" s="112"/>
      <c r="T54" s="98"/>
      <c r="U54" s="112"/>
      <c r="V54" s="98"/>
      <c r="W54" s="87">
        <f t="shared" si="2"/>
        <v>0</v>
      </c>
      <c r="X54" s="121">
        <f t="shared" si="3"/>
        <v>0</v>
      </c>
      <c r="Y54" s="105"/>
    </row>
    <row r="55" spans="1:27" ht="33" hidden="1" customHeight="1" x14ac:dyDescent="0.25">
      <c r="A55" s="88" t="s">
        <v>781</v>
      </c>
      <c r="B55" s="112"/>
      <c r="C55" s="98"/>
      <c r="D55" s="112"/>
      <c r="E55" s="98"/>
      <c r="F55" s="112"/>
      <c r="G55" s="98"/>
      <c r="H55" s="112"/>
      <c r="I55" s="112"/>
      <c r="J55" s="98"/>
      <c r="K55" s="112"/>
      <c r="L55" s="120"/>
      <c r="M55" s="98"/>
      <c r="N55" s="112"/>
      <c r="O55" s="98"/>
      <c r="P55" s="112"/>
      <c r="Q55" s="121"/>
      <c r="R55" s="99"/>
      <c r="S55" s="112"/>
      <c r="T55" s="98"/>
      <c r="U55" s="112"/>
      <c r="V55" s="98"/>
      <c r="W55" s="87">
        <f t="shared" si="2"/>
        <v>0</v>
      </c>
      <c r="X55" s="121">
        <f t="shared" si="3"/>
        <v>0</v>
      </c>
      <c r="Y55" s="105"/>
      <c r="Z55" s="132"/>
    </row>
    <row r="56" spans="1:27" ht="33" hidden="1" customHeight="1" x14ac:dyDescent="0.25">
      <c r="A56" s="88" t="s">
        <v>50</v>
      </c>
      <c r="B56" s="112"/>
      <c r="C56" s="98"/>
      <c r="D56" s="112"/>
      <c r="E56" s="98"/>
      <c r="F56" s="112"/>
      <c r="G56" s="98"/>
      <c r="H56" s="112"/>
      <c r="I56" s="112"/>
      <c r="J56" s="98"/>
      <c r="K56" s="112"/>
      <c r="L56" s="120"/>
      <c r="M56" s="98"/>
      <c r="N56" s="112"/>
      <c r="O56" s="98"/>
      <c r="P56" s="112"/>
      <c r="Q56" s="120"/>
      <c r="R56" s="98"/>
      <c r="S56" s="87"/>
      <c r="T56" s="98"/>
      <c r="U56" s="112"/>
      <c r="V56" s="98"/>
      <c r="W56" s="87">
        <f t="shared" si="2"/>
        <v>0</v>
      </c>
      <c r="X56" s="121">
        <f t="shared" si="3"/>
        <v>0</v>
      </c>
      <c r="Y56" s="105"/>
    </row>
    <row r="57" spans="1:27" ht="33" hidden="1" customHeight="1" x14ac:dyDescent="0.25">
      <c r="A57" s="88" t="s">
        <v>52</v>
      </c>
      <c r="B57" s="112"/>
      <c r="C57" s="98"/>
      <c r="D57" s="112"/>
      <c r="E57" s="98"/>
      <c r="F57" s="112"/>
      <c r="G57" s="98"/>
      <c r="H57" s="112"/>
      <c r="I57" s="112"/>
      <c r="J57" s="98"/>
      <c r="K57" s="112"/>
      <c r="L57" s="120"/>
      <c r="M57" s="98"/>
      <c r="N57" s="112"/>
      <c r="O57" s="98"/>
      <c r="P57" s="112"/>
      <c r="Q57" s="120"/>
      <c r="R57" s="98"/>
      <c r="S57" s="87"/>
      <c r="T57" s="98"/>
      <c r="U57" s="112"/>
      <c r="V57" s="98"/>
      <c r="W57" s="87">
        <f t="shared" si="2"/>
        <v>0</v>
      </c>
      <c r="X57" s="121">
        <f t="shared" si="3"/>
        <v>0</v>
      </c>
      <c r="Y57" s="105"/>
    </row>
    <row r="58" spans="1:27" ht="33" hidden="1" customHeight="1" x14ac:dyDescent="0.25">
      <c r="A58" s="88" t="s">
        <v>51</v>
      </c>
      <c r="B58" s="112"/>
      <c r="C58" s="98"/>
      <c r="D58" s="112"/>
      <c r="E58" s="98"/>
      <c r="F58" s="112"/>
      <c r="G58" s="98"/>
      <c r="H58" s="112"/>
      <c r="I58" s="112"/>
      <c r="J58" s="98"/>
      <c r="K58" s="112"/>
      <c r="L58" s="120"/>
      <c r="M58" s="98"/>
      <c r="N58" s="112"/>
      <c r="O58" s="98"/>
      <c r="P58" s="112"/>
      <c r="Q58" s="120"/>
      <c r="R58" s="98"/>
      <c r="S58" s="87"/>
      <c r="T58" s="98"/>
      <c r="U58" s="112"/>
      <c r="V58" s="98"/>
      <c r="W58" s="87">
        <f t="shared" si="2"/>
        <v>0</v>
      </c>
      <c r="X58" s="121">
        <f t="shared" si="3"/>
        <v>0</v>
      </c>
      <c r="Y58" s="105"/>
    </row>
    <row r="59" spans="1:27" ht="33" hidden="1" customHeight="1" x14ac:dyDescent="0.25">
      <c r="A59" s="88" t="s">
        <v>56</v>
      </c>
      <c r="B59" s="112"/>
      <c r="C59" s="98"/>
      <c r="D59" s="112"/>
      <c r="E59" s="98"/>
      <c r="F59" s="112"/>
      <c r="G59" s="98"/>
      <c r="H59" s="112"/>
      <c r="I59" s="112"/>
      <c r="J59" s="98"/>
      <c r="K59" s="112"/>
      <c r="L59" s="120"/>
      <c r="M59" s="98"/>
      <c r="N59" s="112"/>
      <c r="O59" s="98"/>
      <c r="P59" s="112"/>
      <c r="Q59" s="120"/>
      <c r="R59" s="98"/>
      <c r="S59" s="87"/>
      <c r="T59" s="98"/>
      <c r="U59" s="112"/>
      <c r="V59" s="98"/>
      <c r="W59" s="87">
        <f t="shared" si="2"/>
        <v>0</v>
      </c>
      <c r="X59" s="121">
        <f t="shared" si="3"/>
        <v>0</v>
      </c>
      <c r="Y59" s="105"/>
    </row>
    <row r="60" spans="1:27" ht="33" customHeight="1" x14ac:dyDescent="0.25">
      <c r="A60" s="93" t="s">
        <v>138</v>
      </c>
      <c r="B60" s="111">
        <f>SUBTOTAL(9,B5:B59)</f>
        <v>1950000</v>
      </c>
      <c r="C60" s="101"/>
      <c r="D60" s="111">
        <f>SUBTOTAL(9,D5:D59)</f>
        <v>3764000</v>
      </c>
      <c r="E60" s="101"/>
      <c r="F60" s="111">
        <f>SUBTOTAL(9,F5:F59)</f>
        <v>15826733</v>
      </c>
      <c r="G60" s="101"/>
      <c r="H60" s="111">
        <f>SUBTOTAL(9,H5:H59)</f>
        <v>30000</v>
      </c>
      <c r="I60" s="111"/>
      <c r="J60" s="101"/>
      <c r="K60" s="111">
        <f>SUBTOTAL(9,K5:K59)</f>
        <v>23216250</v>
      </c>
      <c r="L60" s="131">
        <f>SUBTOTAL(9,L5:L59)</f>
        <v>0</v>
      </c>
      <c r="M60" s="101"/>
      <c r="N60" s="111">
        <f>SUBTOTAL(9,N5:N59)</f>
        <v>15360000</v>
      </c>
      <c r="O60" s="101"/>
      <c r="P60" s="111">
        <f>SUBTOTAL(9,P5:P59)</f>
        <v>15180000</v>
      </c>
      <c r="Q60" s="116">
        <f>SUBTOTAL(9,Q5:Q59)</f>
        <v>2747.79</v>
      </c>
      <c r="R60" s="97"/>
      <c r="S60" s="111">
        <f>SUBTOTAL(9,S5:S59)</f>
        <v>2728476.1904761903</v>
      </c>
      <c r="T60" s="97"/>
      <c r="U60" s="111">
        <f>SUBTOTAL(9,U5:U59)</f>
        <v>0</v>
      </c>
      <c r="V60" s="101"/>
      <c r="W60" s="94">
        <f>SUBTOTAL(9,W5:W59)</f>
        <v>78055459.190476194</v>
      </c>
      <c r="X60" s="117">
        <f>SUBTOTAL(9,X5:X59)</f>
        <v>2747.79</v>
      </c>
      <c r="Y60" s="104"/>
      <c r="Z60" s="127"/>
      <c r="AA60" s="89"/>
    </row>
    <row r="61" spans="1:27" ht="29.25" customHeight="1" x14ac:dyDescent="0.25">
      <c r="W61" s="113"/>
      <c r="Y61" s="107"/>
      <c r="Z61" s="132"/>
      <c r="AA61" s="132"/>
    </row>
    <row r="62" spans="1:27" ht="29.25" customHeight="1" x14ac:dyDescent="0.25">
      <c r="A62" s="86" t="s">
        <v>57</v>
      </c>
      <c r="C62" s="128"/>
      <c r="D62" s="129" t="s">
        <v>139</v>
      </c>
      <c r="N62" s="128" t="s">
        <v>58</v>
      </c>
      <c r="P62" s="113"/>
      <c r="Q62" s="123"/>
      <c r="S62" s="113"/>
      <c r="T62" s="102"/>
      <c r="U62" s="113"/>
      <c r="V62" s="102"/>
      <c r="W62" s="130" t="s">
        <v>58</v>
      </c>
      <c r="X62" s="126"/>
      <c r="Y62" s="108"/>
    </row>
    <row r="63" spans="1:27" ht="29.25" customHeight="1" x14ac:dyDescent="0.25">
      <c r="C63" s="109"/>
      <c r="Q63" s="123"/>
      <c r="S63" s="113"/>
      <c r="T63" s="102"/>
      <c r="U63" s="113"/>
      <c r="V63" s="102"/>
      <c r="W63" s="113"/>
      <c r="X63" s="126"/>
      <c r="Y63" s="108"/>
      <c r="Z63" s="89"/>
    </row>
    <row r="64" spans="1:27" ht="29.25" customHeight="1" x14ac:dyDescent="0.25">
      <c r="C64" s="109"/>
      <c r="Q64" s="123"/>
      <c r="S64" s="113"/>
      <c r="T64" s="102"/>
      <c r="U64" s="113"/>
      <c r="V64" s="102"/>
      <c r="W64" s="113"/>
      <c r="X64" s="126"/>
    </row>
    <row r="65" spans="1:25" ht="29.25" customHeight="1" x14ac:dyDescent="0.25">
      <c r="A65" s="86" t="s">
        <v>768</v>
      </c>
      <c r="C65" s="129"/>
      <c r="D65" s="128" t="s">
        <v>124</v>
      </c>
      <c r="N65" s="128" t="s">
        <v>123</v>
      </c>
      <c r="S65" s="113"/>
      <c r="T65" s="102"/>
      <c r="U65" s="113"/>
      <c r="V65" s="102"/>
      <c r="W65" s="130" t="s">
        <v>140</v>
      </c>
      <c r="X65" s="126"/>
    </row>
    <row r="66" spans="1:25" ht="29.25" customHeight="1" x14ac:dyDescent="0.25">
      <c r="S66" s="113"/>
      <c r="T66" s="102"/>
      <c r="U66" s="113"/>
      <c r="V66" s="102"/>
      <c r="W66" s="113"/>
      <c r="X66" s="126"/>
    </row>
    <row r="67" spans="1:25" ht="29.25" customHeight="1" x14ac:dyDescent="0.25">
      <c r="F67" s="113"/>
      <c r="S67" s="113"/>
      <c r="T67" s="102"/>
      <c r="U67" s="113"/>
      <c r="V67" s="102"/>
      <c r="W67" s="113"/>
      <c r="X67" s="126"/>
    </row>
    <row r="68" spans="1:25" ht="29.25" customHeight="1" x14ac:dyDescent="0.25">
      <c r="F68" s="113"/>
      <c r="S68" s="113"/>
      <c r="T68" s="102"/>
      <c r="U68" s="113"/>
      <c r="V68" s="102"/>
      <c r="W68" s="113"/>
      <c r="X68" s="126"/>
    </row>
    <row r="69" spans="1:25" ht="29.25" customHeight="1" x14ac:dyDescent="0.25">
      <c r="A69" s="86" t="s">
        <v>141</v>
      </c>
      <c r="S69" s="113"/>
      <c r="T69" s="102"/>
      <c r="U69" s="113"/>
      <c r="V69" s="102"/>
      <c r="W69" s="113"/>
      <c r="X69" s="126"/>
      <c r="Y69" s="90"/>
    </row>
    <row r="70" spans="1:25" ht="29.25" customHeight="1" x14ac:dyDescent="0.25">
      <c r="A70" s="86" t="s">
        <v>142</v>
      </c>
      <c r="S70" s="113"/>
      <c r="T70" s="102"/>
      <c r="U70" s="113"/>
      <c r="V70" s="102"/>
      <c r="W70" s="113"/>
      <c r="X70" s="126"/>
    </row>
    <row r="71" spans="1:25" ht="29.25" customHeight="1" x14ac:dyDescent="0.25">
      <c r="S71" s="113"/>
      <c r="T71" s="102"/>
      <c r="U71" s="113"/>
      <c r="V71" s="102"/>
      <c r="W71" s="113"/>
      <c r="X71" s="126"/>
    </row>
    <row r="72" spans="1:25" ht="29.25" customHeight="1" x14ac:dyDescent="0.25">
      <c r="S72" s="113"/>
      <c r="T72" s="102"/>
      <c r="U72" s="113"/>
      <c r="V72" s="102"/>
      <c r="W72" s="113"/>
      <c r="X72" s="126"/>
    </row>
    <row r="73" spans="1:25" ht="29.25" customHeight="1" x14ac:dyDescent="0.25">
      <c r="S73" s="113"/>
      <c r="T73" s="102"/>
      <c r="U73" s="113"/>
      <c r="V73" s="102"/>
      <c r="W73" s="113"/>
      <c r="X73" s="126"/>
    </row>
    <row r="74" spans="1:25" ht="29.25" customHeight="1" x14ac:dyDescent="0.25">
      <c r="S74" s="113"/>
      <c r="T74" s="102"/>
      <c r="U74" s="113"/>
      <c r="V74" s="102"/>
      <c r="W74" s="113"/>
      <c r="X74" s="126"/>
    </row>
    <row r="75" spans="1:25" ht="29.25" customHeight="1" x14ac:dyDescent="0.25">
      <c r="S75" s="113"/>
      <c r="T75" s="102"/>
      <c r="U75" s="113"/>
      <c r="V75" s="102"/>
      <c r="W75" s="113"/>
      <c r="X75" s="126"/>
    </row>
    <row r="76" spans="1:25" ht="29.25" customHeight="1" x14ac:dyDescent="0.25">
      <c r="S76" s="113"/>
      <c r="T76" s="102"/>
      <c r="U76" s="113"/>
      <c r="V76" s="102"/>
      <c r="W76" s="113"/>
      <c r="X76" s="126"/>
    </row>
    <row r="77" spans="1:25" ht="29.25" customHeight="1" x14ac:dyDescent="0.25">
      <c r="S77" s="113"/>
      <c r="T77" s="102"/>
      <c r="U77" s="113"/>
      <c r="V77" s="102"/>
      <c r="W77" s="113"/>
      <c r="X77" s="126"/>
    </row>
    <row r="78" spans="1:25" ht="29.25" customHeight="1" x14ac:dyDescent="0.25">
      <c r="S78" s="113"/>
      <c r="T78" s="102"/>
      <c r="U78" s="113"/>
      <c r="V78" s="102"/>
      <c r="W78" s="113"/>
      <c r="X78" s="126"/>
    </row>
    <row r="79" spans="1:25" ht="29.25" customHeight="1" x14ac:dyDescent="0.25">
      <c r="S79" s="113"/>
      <c r="T79" s="102"/>
      <c r="U79" s="113"/>
      <c r="V79" s="102"/>
      <c r="W79" s="113"/>
      <c r="X79" s="126"/>
    </row>
    <row r="80" spans="1:25" ht="29.25" customHeight="1" x14ac:dyDescent="0.25">
      <c r="S80" s="113"/>
      <c r="T80" s="102"/>
      <c r="U80" s="113"/>
      <c r="V80" s="102"/>
      <c r="W80" s="113"/>
      <c r="X80" s="126"/>
    </row>
    <row r="81" spans="19:24" ht="29.25" customHeight="1" x14ac:dyDescent="0.25">
      <c r="S81" s="113"/>
      <c r="T81" s="102"/>
      <c r="U81" s="113"/>
      <c r="V81" s="102"/>
      <c r="W81" s="113"/>
      <c r="X81" s="126"/>
    </row>
    <row r="82" spans="19:24" ht="29.25" customHeight="1" x14ac:dyDescent="0.25">
      <c r="S82" s="113"/>
      <c r="T82" s="102"/>
      <c r="U82" s="113"/>
      <c r="V82" s="102"/>
      <c r="W82" s="113"/>
      <c r="X82" s="126"/>
    </row>
    <row r="83" spans="19:24" ht="29.25" customHeight="1" x14ac:dyDescent="0.25">
      <c r="S83" s="113"/>
      <c r="T83" s="102"/>
      <c r="U83" s="113"/>
      <c r="V83" s="102"/>
      <c r="W83" s="113"/>
      <c r="X83" s="126"/>
    </row>
    <row r="84" spans="19:24" ht="29.25" customHeight="1" x14ac:dyDescent="0.25">
      <c r="S84" s="113"/>
      <c r="T84" s="102"/>
      <c r="U84" s="113"/>
      <c r="V84" s="102"/>
      <c r="W84" s="113"/>
      <c r="X84" s="126"/>
    </row>
    <row r="85" spans="19:24" ht="29.25" customHeight="1" x14ac:dyDescent="0.25">
      <c r="S85" s="113"/>
      <c r="T85" s="102"/>
      <c r="U85" s="113"/>
      <c r="V85" s="102"/>
      <c r="W85" s="113"/>
      <c r="X85" s="126"/>
    </row>
    <row r="86" spans="19:24" ht="29.25" customHeight="1" x14ac:dyDescent="0.25">
      <c r="S86" s="113"/>
      <c r="T86" s="102"/>
      <c r="U86" s="113"/>
      <c r="V86" s="102"/>
      <c r="W86" s="113"/>
      <c r="X86" s="126"/>
    </row>
    <row r="87" spans="19:24" ht="29.25" customHeight="1" x14ac:dyDescent="0.25">
      <c r="S87" s="113"/>
      <c r="T87" s="102"/>
      <c r="U87" s="113"/>
      <c r="V87" s="102"/>
      <c r="W87" s="113"/>
      <c r="X87" s="126"/>
    </row>
    <row r="88" spans="19:24" ht="29.25" customHeight="1" x14ac:dyDescent="0.25">
      <c r="S88" s="113"/>
      <c r="T88" s="102"/>
      <c r="U88" s="113"/>
      <c r="V88" s="102"/>
      <c r="W88" s="113"/>
      <c r="X88" s="126"/>
    </row>
    <row r="89" spans="19:24" ht="29.25" customHeight="1" x14ac:dyDescent="0.25">
      <c r="S89" s="113"/>
      <c r="T89" s="102"/>
      <c r="U89" s="113"/>
      <c r="V89" s="102"/>
      <c r="W89" s="113"/>
      <c r="X89" s="126"/>
    </row>
    <row r="90" spans="19:24" ht="29.25" customHeight="1" x14ac:dyDescent="0.25">
      <c r="S90" s="113"/>
      <c r="T90" s="102"/>
      <c r="U90" s="113"/>
      <c r="V90" s="102"/>
      <c r="W90" s="113"/>
      <c r="X90" s="126"/>
    </row>
    <row r="91" spans="19:24" ht="29.25" customHeight="1" x14ac:dyDescent="0.25">
      <c r="S91" s="113"/>
      <c r="T91" s="102"/>
      <c r="U91" s="113"/>
      <c r="V91" s="102"/>
      <c r="W91" s="113"/>
      <c r="X91" s="126"/>
    </row>
    <row r="92" spans="19:24" ht="29.25" customHeight="1" x14ac:dyDescent="0.25">
      <c r="S92" s="113"/>
      <c r="T92" s="102"/>
      <c r="U92" s="113"/>
      <c r="V92" s="102"/>
      <c r="W92" s="113"/>
      <c r="X92" s="126"/>
    </row>
    <row r="93" spans="19:24" ht="29.25" customHeight="1" x14ac:dyDescent="0.25">
      <c r="S93" s="113"/>
      <c r="T93" s="102"/>
      <c r="U93" s="113"/>
      <c r="V93" s="102"/>
      <c r="W93" s="113"/>
      <c r="X93" s="126"/>
    </row>
    <row r="94" spans="19:24" ht="29.25" customHeight="1" x14ac:dyDescent="0.25">
      <c r="S94" s="113"/>
      <c r="T94" s="102"/>
      <c r="U94" s="113"/>
      <c r="V94" s="102"/>
      <c r="W94" s="113"/>
      <c r="X94" s="126"/>
    </row>
    <row r="95" spans="19:24" ht="29.25" customHeight="1" x14ac:dyDescent="0.25">
      <c r="S95" s="113"/>
      <c r="T95" s="102"/>
      <c r="U95" s="113"/>
      <c r="V95" s="102"/>
      <c r="W95" s="113"/>
      <c r="X95" s="126"/>
    </row>
    <row r="96" spans="19:24" ht="29.25" customHeight="1" x14ac:dyDescent="0.25">
      <c r="S96" s="113"/>
      <c r="T96" s="102"/>
      <c r="U96" s="113"/>
      <c r="V96" s="102"/>
      <c r="W96" s="113"/>
      <c r="X96" s="126"/>
    </row>
    <row r="97" spans="19:24" ht="29.25" customHeight="1" x14ac:dyDescent="0.25">
      <c r="S97" s="113"/>
      <c r="T97" s="102"/>
      <c r="U97" s="113"/>
      <c r="V97" s="102"/>
      <c r="W97" s="113"/>
      <c r="X97" s="126"/>
    </row>
    <row r="98" spans="19:24" ht="29.25" customHeight="1" x14ac:dyDescent="0.25">
      <c r="S98" s="113"/>
      <c r="T98" s="102"/>
      <c r="U98" s="113"/>
      <c r="V98" s="102"/>
      <c r="W98" s="113"/>
      <c r="X98" s="126"/>
    </row>
    <row r="99" spans="19:24" ht="29.25" customHeight="1" x14ac:dyDescent="0.25">
      <c r="S99" s="113"/>
      <c r="T99" s="102"/>
      <c r="U99" s="113"/>
      <c r="V99" s="102"/>
      <c r="W99" s="113"/>
      <c r="X99" s="126"/>
    </row>
    <row r="100" spans="19:24" ht="29.25" customHeight="1" x14ac:dyDescent="0.25">
      <c r="S100" s="113"/>
      <c r="T100" s="102"/>
      <c r="U100" s="113"/>
      <c r="V100" s="102"/>
      <c r="W100" s="113"/>
      <c r="X100" s="126"/>
    </row>
    <row r="101" spans="19:24" ht="29.25" customHeight="1" x14ac:dyDescent="0.25">
      <c r="S101" s="113"/>
      <c r="T101" s="102"/>
      <c r="U101" s="113"/>
      <c r="V101" s="102"/>
      <c r="W101" s="113"/>
      <c r="X101" s="126"/>
    </row>
    <row r="102" spans="19:24" ht="29.25" customHeight="1" x14ac:dyDescent="0.25">
      <c r="S102" s="113"/>
      <c r="T102" s="102"/>
      <c r="U102" s="113"/>
      <c r="V102" s="102"/>
      <c r="W102" s="113"/>
      <c r="X102" s="126"/>
    </row>
    <row r="103" spans="19:24" ht="29.25" customHeight="1" x14ac:dyDescent="0.25">
      <c r="S103" s="113"/>
      <c r="T103" s="102"/>
      <c r="U103" s="113"/>
      <c r="V103" s="102"/>
      <c r="W103" s="113"/>
      <c r="X103" s="126"/>
    </row>
    <row r="104" spans="19:24" ht="29.25" customHeight="1" x14ac:dyDescent="0.25">
      <c r="S104" s="113"/>
      <c r="T104" s="102"/>
      <c r="U104" s="113"/>
      <c r="V104" s="102"/>
      <c r="W104" s="113"/>
      <c r="X104" s="126"/>
    </row>
    <row r="105" spans="19:24" ht="29.25" customHeight="1" x14ac:dyDescent="0.25">
      <c r="S105" s="113"/>
      <c r="T105" s="102"/>
      <c r="U105" s="113"/>
      <c r="V105" s="102"/>
      <c r="W105" s="113"/>
      <c r="X105" s="126"/>
    </row>
    <row r="106" spans="19:24" ht="29.25" customHeight="1" x14ac:dyDescent="0.25">
      <c r="S106" s="113"/>
      <c r="T106" s="102"/>
      <c r="U106" s="113"/>
      <c r="V106" s="102"/>
      <c r="W106" s="113"/>
      <c r="X106" s="126"/>
    </row>
    <row r="107" spans="19:24" ht="29.25" customHeight="1" x14ac:dyDescent="0.25">
      <c r="S107" s="113"/>
      <c r="T107" s="102"/>
      <c r="U107" s="113"/>
      <c r="V107" s="102"/>
      <c r="W107" s="113"/>
      <c r="X107" s="126"/>
    </row>
    <row r="108" spans="19:24" ht="29.25" customHeight="1" x14ac:dyDescent="0.25">
      <c r="S108" s="113"/>
      <c r="T108" s="102"/>
      <c r="U108" s="113"/>
      <c r="V108" s="102"/>
      <c r="W108" s="113"/>
      <c r="X108" s="126"/>
    </row>
    <row r="109" spans="19:24" ht="29.25" customHeight="1" x14ac:dyDescent="0.25">
      <c r="S109" s="113"/>
      <c r="T109" s="102"/>
      <c r="U109" s="113"/>
      <c r="V109" s="102"/>
      <c r="W109" s="113"/>
      <c r="X109" s="126"/>
    </row>
    <row r="110" spans="19:24" ht="29.25" customHeight="1" x14ac:dyDescent="0.25">
      <c r="S110" s="113"/>
      <c r="T110" s="102"/>
      <c r="U110" s="113"/>
      <c r="V110" s="102"/>
      <c r="W110" s="113"/>
      <c r="X110" s="126"/>
    </row>
    <row r="111" spans="19:24" ht="29.25" customHeight="1" x14ac:dyDescent="0.25">
      <c r="S111" s="113"/>
      <c r="T111" s="102"/>
      <c r="U111" s="113"/>
      <c r="V111" s="102"/>
      <c r="W111" s="113"/>
      <c r="X111" s="126"/>
    </row>
    <row r="112" spans="19:24" ht="29.25" customHeight="1" x14ac:dyDescent="0.25">
      <c r="S112" s="113"/>
      <c r="T112" s="102"/>
      <c r="U112" s="113"/>
      <c r="V112" s="102"/>
      <c r="W112" s="113"/>
      <c r="X112" s="126"/>
    </row>
    <row r="113" spans="19:24" ht="29.25" customHeight="1" x14ac:dyDescent="0.25">
      <c r="S113" s="113"/>
      <c r="T113" s="102"/>
      <c r="U113" s="113"/>
      <c r="V113" s="102"/>
      <c r="W113" s="113"/>
      <c r="X113" s="126"/>
    </row>
    <row r="114" spans="19:24" ht="29.25" customHeight="1" x14ac:dyDescent="0.25">
      <c r="S114" s="113"/>
      <c r="T114" s="102"/>
      <c r="U114" s="113"/>
      <c r="V114" s="102"/>
      <c r="W114" s="113"/>
      <c r="X114" s="126"/>
    </row>
    <row r="115" spans="19:24" ht="29.25" customHeight="1" x14ac:dyDescent="0.25">
      <c r="S115" s="113"/>
      <c r="T115" s="102"/>
      <c r="U115" s="113"/>
      <c r="V115" s="102"/>
      <c r="W115" s="113"/>
      <c r="X115" s="126"/>
    </row>
    <row r="116" spans="19:24" ht="29.25" customHeight="1" x14ac:dyDescent="0.25">
      <c r="S116" s="113"/>
      <c r="T116" s="102"/>
      <c r="U116" s="113"/>
      <c r="V116" s="102"/>
      <c r="W116" s="113"/>
      <c r="X116" s="126"/>
    </row>
    <row r="117" spans="19:24" ht="29.25" customHeight="1" x14ac:dyDescent="0.25">
      <c r="S117" s="113"/>
      <c r="T117" s="102"/>
      <c r="U117" s="113"/>
      <c r="V117" s="102"/>
      <c r="W117" s="113"/>
      <c r="X117" s="126"/>
    </row>
    <row r="118" spans="19:24" ht="29.25" customHeight="1" x14ac:dyDescent="0.25">
      <c r="S118" s="113"/>
      <c r="T118" s="102"/>
      <c r="U118" s="113"/>
      <c r="V118" s="102"/>
      <c r="W118" s="113"/>
      <c r="X118" s="126"/>
    </row>
    <row r="119" spans="19:24" ht="29.25" customHeight="1" x14ac:dyDescent="0.25">
      <c r="S119" s="113"/>
      <c r="T119" s="102"/>
      <c r="U119" s="113"/>
      <c r="V119" s="102"/>
      <c r="W119" s="113"/>
      <c r="X119" s="126"/>
    </row>
    <row r="120" spans="19:24" ht="29.25" customHeight="1" x14ac:dyDescent="0.25">
      <c r="S120" s="113"/>
      <c r="T120" s="102"/>
      <c r="U120" s="113"/>
      <c r="V120" s="102"/>
      <c r="W120" s="113"/>
      <c r="X120" s="126"/>
    </row>
    <row r="121" spans="19:24" ht="29.25" customHeight="1" x14ac:dyDescent="0.25">
      <c r="S121" s="113"/>
      <c r="T121" s="102"/>
      <c r="U121" s="113"/>
      <c r="V121" s="102"/>
      <c r="W121" s="113"/>
      <c r="X121" s="126"/>
    </row>
    <row r="122" spans="19:24" ht="29.25" customHeight="1" x14ac:dyDescent="0.25">
      <c r="S122" s="113"/>
      <c r="T122" s="102"/>
      <c r="U122" s="113"/>
      <c r="V122" s="102"/>
      <c r="W122" s="113"/>
      <c r="X122" s="126"/>
    </row>
    <row r="123" spans="19:24" ht="29.25" customHeight="1" x14ac:dyDescent="0.25">
      <c r="S123" s="113"/>
      <c r="T123" s="102"/>
      <c r="U123" s="113"/>
      <c r="V123" s="102"/>
      <c r="W123" s="113"/>
      <c r="X123" s="126"/>
    </row>
    <row r="124" spans="19:24" ht="29.25" customHeight="1" x14ac:dyDescent="0.25">
      <c r="S124" s="113"/>
      <c r="T124" s="102"/>
      <c r="U124" s="113"/>
      <c r="V124" s="102"/>
      <c r="W124" s="113"/>
      <c r="X124" s="126"/>
    </row>
    <row r="125" spans="19:24" ht="29.25" customHeight="1" x14ac:dyDescent="0.25">
      <c r="S125" s="113"/>
      <c r="T125" s="102"/>
      <c r="U125" s="113"/>
      <c r="V125" s="102"/>
      <c r="W125" s="113"/>
      <c r="X125" s="126"/>
    </row>
    <row r="126" spans="19:24" ht="29.25" customHeight="1" x14ac:dyDescent="0.25">
      <c r="S126" s="113"/>
      <c r="T126" s="102"/>
      <c r="U126" s="113"/>
      <c r="V126" s="102"/>
      <c r="W126" s="113"/>
      <c r="X126" s="126"/>
    </row>
    <row r="127" spans="19:24" ht="29.25" customHeight="1" x14ac:dyDescent="0.25">
      <c r="S127" s="113"/>
      <c r="T127" s="102"/>
      <c r="U127" s="113"/>
      <c r="V127" s="102"/>
      <c r="W127" s="113"/>
      <c r="X127" s="126"/>
    </row>
    <row r="128" spans="19:24" ht="29.25" customHeight="1" x14ac:dyDescent="0.25">
      <c r="S128" s="113"/>
      <c r="T128" s="102"/>
      <c r="U128" s="113"/>
      <c r="V128" s="102"/>
      <c r="W128" s="113"/>
      <c r="X128" s="126"/>
    </row>
    <row r="129" spans="19:24" ht="29.25" customHeight="1" x14ac:dyDescent="0.25">
      <c r="S129" s="113"/>
      <c r="T129" s="102"/>
      <c r="U129" s="113"/>
      <c r="V129" s="102"/>
      <c r="W129" s="113"/>
      <c r="X129" s="126"/>
    </row>
    <row r="130" spans="19:24" ht="29.25" customHeight="1" x14ac:dyDescent="0.25">
      <c r="S130" s="113"/>
      <c r="T130" s="102"/>
      <c r="U130" s="113"/>
      <c r="V130" s="102"/>
      <c r="W130" s="113"/>
      <c r="X130" s="126"/>
    </row>
    <row r="131" spans="19:24" ht="29.25" customHeight="1" x14ac:dyDescent="0.25">
      <c r="S131" s="113"/>
      <c r="T131" s="102"/>
      <c r="U131" s="113"/>
      <c r="V131" s="102"/>
      <c r="W131" s="113"/>
      <c r="X131" s="126"/>
    </row>
    <row r="132" spans="19:24" ht="29.25" customHeight="1" x14ac:dyDescent="0.25">
      <c r="S132" s="113"/>
      <c r="T132" s="102"/>
      <c r="U132" s="113"/>
      <c r="V132" s="102"/>
      <c r="W132" s="113"/>
      <c r="X132" s="126"/>
    </row>
    <row r="133" spans="19:24" ht="29.25" customHeight="1" x14ac:dyDescent="0.25">
      <c r="S133" s="113"/>
      <c r="T133" s="102"/>
      <c r="U133" s="113"/>
      <c r="V133" s="102"/>
      <c r="W133" s="113"/>
      <c r="X133" s="126"/>
    </row>
    <row r="134" spans="19:24" ht="29.25" customHeight="1" x14ac:dyDescent="0.25">
      <c r="S134" s="113"/>
      <c r="T134" s="102"/>
      <c r="U134" s="113"/>
      <c r="V134" s="102"/>
      <c r="W134" s="113"/>
      <c r="X134" s="126"/>
    </row>
    <row r="135" spans="19:24" ht="29.25" customHeight="1" x14ac:dyDescent="0.25">
      <c r="S135" s="113"/>
      <c r="T135" s="102"/>
      <c r="U135" s="113"/>
      <c r="V135" s="102"/>
      <c r="W135" s="113"/>
      <c r="X135" s="126"/>
    </row>
    <row r="136" spans="19:24" ht="29.25" customHeight="1" x14ac:dyDescent="0.25">
      <c r="S136" s="113"/>
      <c r="T136" s="102"/>
      <c r="U136" s="113"/>
      <c r="V136" s="102"/>
      <c r="W136" s="113"/>
      <c r="X136" s="126"/>
    </row>
    <row r="137" spans="19:24" ht="29.25" customHeight="1" x14ac:dyDescent="0.25">
      <c r="S137" s="113"/>
      <c r="T137" s="102"/>
      <c r="U137" s="113"/>
      <c r="V137" s="102"/>
      <c r="W137" s="113"/>
      <c r="X137" s="126"/>
    </row>
    <row r="138" spans="19:24" ht="29.25" customHeight="1" x14ac:dyDescent="0.25">
      <c r="S138" s="113"/>
      <c r="T138" s="102"/>
      <c r="U138" s="113"/>
      <c r="V138" s="102"/>
      <c r="W138" s="113"/>
      <c r="X138" s="126"/>
    </row>
    <row r="139" spans="19:24" ht="29.25" customHeight="1" x14ac:dyDescent="0.25">
      <c r="S139" s="113"/>
      <c r="T139" s="102"/>
      <c r="U139" s="113"/>
      <c r="V139" s="102"/>
      <c r="W139" s="113"/>
      <c r="X139" s="126"/>
    </row>
    <row r="140" spans="19:24" ht="29.25" customHeight="1" x14ac:dyDescent="0.25">
      <c r="S140" s="113"/>
      <c r="T140" s="102"/>
      <c r="U140" s="113"/>
      <c r="V140" s="102"/>
      <c r="W140" s="113"/>
      <c r="X140" s="126"/>
    </row>
    <row r="141" spans="19:24" ht="29.25" customHeight="1" x14ac:dyDescent="0.25">
      <c r="S141" s="113"/>
      <c r="T141" s="102"/>
      <c r="U141" s="113"/>
      <c r="V141" s="102"/>
      <c r="W141" s="113"/>
      <c r="X141" s="126"/>
    </row>
    <row r="142" spans="19:24" ht="29.25" customHeight="1" x14ac:dyDescent="0.25">
      <c r="S142" s="113"/>
      <c r="T142" s="102"/>
      <c r="U142" s="113"/>
      <c r="V142" s="102"/>
      <c r="W142" s="113"/>
      <c r="X142" s="126"/>
    </row>
    <row r="143" spans="19:24" ht="29.25" customHeight="1" x14ac:dyDescent="0.25">
      <c r="S143" s="113"/>
      <c r="T143" s="102"/>
      <c r="U143" s="113"/>
      <c r="V143" s="102"/>
      <c r="W143" s="113"/>
      <c r="X143" s="126"/>
    </row>
    <row r="144" spans="19:24" ht="29.25" customHeight="1" x14ac:dyDescent="0.25">
      <c r="S144" s="113"/>
      <c r="T144" s="102"/>
      <c r="U144" s="113"/>
      <c r="V144" s="102"/>
      <c r="W144" s="113"/>
      <c r="X144" s="126"/>
    </row>
    <row r="145" spans="19:24" ht="29.25" customHeight="1" x14ac:dyDescent="0.25">
      <c r="S145" s="113"/>
      <c r="T145" s="102"/>
      <c r="U145" s="113"/>
      <c r="V145" s="102"/>
      <c r="W145" s="113"/>
      <c r="X145" s="126"/>
    </row>
    <row r="146" spans="19:24" ht="29.25" customHeight="1" x14ac:dyDescent="0.25">
      <c r="S146" s="113"/>
      <c r="T146" s="102"/>
      <c r="U146" s="113"/>
      <c r="V146" s="102"/>
      <c r="W146" s="113"/>
      <c r="X146" s="126"/>
    </row>
    <row r="147" spans="19:24" ht="29.25" customHeight="1" x14ac:dyDescent="0.25">
      <c r="S147" s="113"/>
      <c r="T147" s="102"/>
      <c r="U147" s="113"/>
      <c r="V147" s="102"/>
      <c r="W147" s="113"/>
      <c r="X147" s="126"/>
    </row>
    <row r="148" spans="19:24" ht="29.25" customHeight="1" x14ac:dyDescent="0.25">
      <c r="S148" s="113"/>
      <c r="T148" s="102"/>
      <c r="U148" s="113"/>
      <c r="V148" s="102"/>
      <c r="W148" s="113"/>
      <c r="X148" s="126"/>
    </row>
    <row r="149" spans="19:24" ht="29.25" customHeight="1" x14ac:dyDescent="0.25">
      <c r="S149" s="113"/>
      <c r="T149" s="102"/>
      <c r="U149" s="113"/>
      <c r="V149" s="102"/>
      <c r="W149" s="113"/>
      <c r="X149" s="126"/>
    </row>
    <row r="150" spans="19:24" ht="29.25" customHeight="1" x14ac:dyDescent="0.25">
      <c r="S150" s="113"/>
      <c r="T150" s="102"/>
      <c r="U150" s="113"/>
      <c r="V150" s="102"/>
      <c r="W150" s="113"/>
      <c r="X150" s="126"/>
    </row>
    <row r="151" spans="19:24" ht="29.25" customHeight="1" x14ac:dyDescent="0.25">
      <c r="S151" s="113"/>
      <c r="T151" s="102"/>
      <c r="U151" s="113"/>
      <c r="V151" s="102"/>
      <c r="W151" s="113"/>
      <c r="X151" s="126"/>
    </row>
    <row r="152" spans="19:24" ht="29.25" customHeight="1" x14ac:dyDescent="0.25">
      <c r="S152" s="113"/>
      <c r="T152" s="102"/>
      <c r="U152" s="113"/>
      <c r="V152" s="102"/>
      <c r="W152" s="113"/>
      <c r="X152" s="126"/>
    </row>
    <row r="153" spans="19:24" ht="29.25" customHeight="1" x14ac:dyDescent="0.25">
      <c r="S153" s="113"/>
      <c r="T153" s="102"/>
      <c r="U153" s="113"/>
      <c r="V153" s="102"/>
      <c r="W153" s="113"/>
      <c r="X153" s="126"/>
    </row>
    <row r="154" spans="19:24" ht="29.25" customHeight="1" x14ac:dyDescent="0.25">
      <c r="S154" s="113"/>
      <c r="T154" s="102"/>
      <c r="U154" s="113"/>
      <c r="V154" s="102"/>
      <c r="W154" s="113"/>
      <c r="X154" s="126"/>
    </row>
    <row r="155" spans="19:24" ht="29.25" customHeight="1" x14ac:dyDescent="0.25">
      <c r="S155" s="113"/>
      <c r="T155" s="102"/>
      <c r="U155" s="113"/>
      <c r="V155" s="102"/>
      <c r="W155" s="113"/>
      <c r="X155" s="126"/>
    </row>
    <row r="156" spans="19:24" ht="29.25" customHeight="1" x14ac:dyDescent="0.25">
      <c r="S156" s="113"/>
      <c r="T156" s="102"/>
      <c r="U156" s="113"/>
      <c r="V156" s="102"/>
      <c r="W156" s="113"/>
      <c r="X156" s="126"/>
    </row>
    <row r="157" spans="19:24" ht="29.25" customHeight="1" x14ac:dyDescent="0.25">
      <c r="S157" s="113"/>
      <c r="T157" s="102"/>
      <c r="U157" s="113"/>
      <c r="V157" s="102"/>
      <c r="W157" s="113"/>
      <c r="X157" s="126"/>
    </row>
    <row r="158" spans="19:24" ht="29.25" customHeight="1" x14ac:dyDescent="0.25">
      <c r="S158" s="113"/>
      <c r="T158" s="102"/>
      <c r="U158" s="113"/>
      <c r="V158" s="102"/>
      <c r="W158" s="113"/>
      <c r="X158" s="126"/>
    </row>
    <row r="159" spans="19:24" ht="29.25" customHeight="1" x14ac:dyDescent="0.25">
      <c r="S159" s="113"/>
      <c r="T159" s="102"/>
      <c r="U159" s="113"/>
      <c r="V159" s="102"/>
      <c r="W159" s="113"/>
      <c r="X159" s="126"/>
    </row>
    <row r="160" spans="19:24" ht="29.25" customHeight="1" x14ac:dyDescent="0.25">
      <c r="S160" s="113"/>
      <c r="T160" s="102"/>
      <c r="U160" s="113"/>
      <c r="V160" s="102"/>
      <c r="W160" s="113"/>
      <c r="X160" s="126"/>
    </row>
    <row r="161" spans="19:24" ht="29.25" customHeight="1" x14ac:dyDescent="0.25">
      <c r="S161" s="113"/>
      <c r="T161" s="102"/>
      <c r="U161" s="113"/>
      <c r="V161" s="102"/>
      <c r="W161" s="113"/>
      <c r="X161" s="126"/>
    </row>
    <row r="162" spans="19:24" ht="29.25" customHeight="1" x14ac:dyDescent="0.25">
      <c r="S162" s="113"/>
      <c r="T162" s="102"/>
      <c r="U162" s="113"/>
      <c r="V162" s="102"/>
      <c r="W162" s="113"/>
      <c r="X162" s="126"/>
    </row>
    <row r="163" spans="19:24" ht="29.25" customHeight="1" x14ac:dyDescent="0.25">
      <c r="S163" s="113"/>
      <c r="T163" s="102"/>
      <c r="U163" s="113"/>
      <c r="V163" s="102"/>
      <c r="W163" s="113"/>
      <c r="X163" s="126"/>
    </row>
    <row r="164" spans="19:24" ht="29.25" customHeight="1" x14ac:dyDescent="0.25">
      <c r="S164" s="113"/>
      <c r="T164" s="102"/>
      <c r="U164" s="113"/>
      <c r="V164" s="102"/>
      <c r="W164" s="113"/>
      <c r="X164" s="126"/>
    </row>
    <row r="165" spans="19:24" ht="29.25" customHeight="1" x14ac:dyDescent="0.25">
      <c r="S165" s="113"/>
      <c r="T165" s="102"/>
      <c r="U165" s="113"/>
      <c r="V165" s="102"/>
      <c r="W165" s="113"/>
      <c r="X165" s="126"/>
    </row>
    <row r="166" spans="19:24" ht="29.25" customHeight="1" x14ac:dyDescent="0.25">
      <c r="S166" s="113"/>
      <c r="T166" s="102"/>
      <c r="U166" s="113"/>
      <c r="V166" s="102"/>
      <c r="W166" s="113"/>
      <c r="X166" s="126"/>
    </row>
    <row r="167" spans="19:24" ht="29.25" customHeight="1" x14ac:dyDescent="0.25">
      <c r="S167" s="113"/>
      <c r="T167" s="102"/>
      <c r="U167" s="113"/>
      <c r="V167" s="102"/>
      <c r="W167" s="113"/>
      <c r="X167" s="126"/>
    </row>
    <row r="168" spans="19:24" ht="29.25" customHeight="1" x14ac:dyDescent="0.25">
      <c r="S168" s="113"/>
      <c r="T168" s="102"/>
      <c r="U168" s="113"/>
      <c r="V168" s="102"/>
      <c r="W168" s="113"/>
      <c r="X168" s="126"/>
    </row>
    <row r="169" spans="19:24" ht="29.25" customHeight="1" x14ac:dyDescent="0.25">
      <c r="S169" s="113"/>
      <c r="T169" s="102"/>
      <c r="U169" s="113"/>
      <c r="V169" s="102"/>
      <c r="W169" s="113"/>
      <c r="X169" s="126"/>
    </row>
    <row r="170" spans="19:24" ht="29.25" customHeight="1" x14ac:dyDescent="0.25">
      <c r="S170" s="113"/>
      <c r="T170" s="102"/>
      <c r="U170" s="113"/>
      <c r="V170" s="102"/>
      <c r="W170" s="113"/>
      <c r="X170" s="126"/>
    </row>
    <row r="171" spans="19:24" ht="29.25" customHeight="1" x14ac:dyDescent="0.25">
      <c r="S171" s="113"/>
      <c r="T171" s="102"/>
      <c r="U171" s="113"/>
      <c r="V171" s="102"/>
      <c r="W171" s="113"/>
      <c r="X171" s="126"/>
    </row>
    <row r="172" spans="19:24" ht="29.25" customHeight="1" x14ac:dyDescent="0.25">
      <c r="S172" s="113"/>
      <c r="T172" s="102"/>
      <c r="U172" s="113"/>
      <c r="V172" s="102"/>
      <c r="W172" s="113"/>
      <c r="X172" s="126"/>
    </row>
    <row r="173" spans="19:24" ht="29.25" customHeight="1" x14ac:dyDescent="0.25">
      <c r="S173" s="113"/>
      <c r="T173" s="102"/>
      <c r="U173" s="113"/>
      <c r="V173" s="102"/>
      <c r="W173" s="113"/>
      <c r="X173" s="126"/>
    </row>
    <row r="174" spans="19:24" ht="29.25" customHeight="1" x14ac:dyDescent="0.25">
      <c r="S174" s="113"/>
      <c r="T174" s="102"/>
      <c r="U174" s="113"/>
      <c r="V174" s="102"/>
      <c r="W174" s="113"/>
      <c r="X174" s="126"/>
    </row>
    <row r="175" spans="19:24" ht="29.25" customHeight="1" x14ac:dyDescent="0.25">
      <c r="S175" s="113"/>
      <c r="T175" s="102"/>
      <c r="U175" s="113"/>
      <c r="V175" s="102"/>
      <c r="W175" s="113"/>
      <c r="X175" s="126"/>
    </row>
    <row r="176" spans="19:24" ht="29.25" customHeight="1" x14ac:dyDescent="0.25">
      <c r="S176" s="113"/>
      <c r="T176" s="102"/>
      <c r="U176" s="113"/>
      <c r="V176" s="102"/>
      <c r="W176" s="113"/>
      <c r="X176" s="126"/>
    </row>
    <row r="177" spans="19:24" ht="29.25" customHeight="1" x14ac:dyDescent="0.25">
      <c r="S177" s="113"/>
      <c r="T177" s="102"/>
      <c r="U177" s="113"/>
      <c r="V177" s="102"/>
      <c r="W177" s="113"/>
      <c r="X177" s="126"/>
    </row>
    <row r="178" spans="19:24" ht="29.25" customHeight="1" x14ac:dyDescent="0.25">
      <c r="S178" s="113"/>
      <c r="T178" s="102"/>
      <c r="U178" s="113"/>
      <c r="V178" s="102"/>
      <c r="W178" s="113"/>
      <c r="X178" s="126"/>
    </row>
    <row r="179" spans="19:24" ht="29.25" customHeight="1" x14ac:dyDescent="0.25">
      <c r="S179" s="113"/>
      <c r="T179" s="102"/>
      <c r="U179" s="113"/>
      <c r="V179" s="102"/>
      <c r="W179" s="113"/>
      <c r="X179" s="126"/>
    </row>
    <row r="180" spans="19:24" ht="29.25" customHeight="1" x14ac:dyDescent="0.25">
      <c r="S180" s="113"/>
      <c r="T180" s="102"/>
      <c r="U180" s="113"/>
      <c r="V180" s="102"/>
      <c r="W180" s="113"/>
      <c r="X180" s="126"/>
    </row>
    <row r="181" spans="19:24" ht="29.25" customHeight="1" x14ac:dyDescent="0.25">
      <c r="S181" s="113"/>
      <c r="T181" s="102"/>
      <c r="U181" s="113"/>
      <c r="V181" s="102"/>
      <c r="W181" s="113"/>
      <c r="X181" s="126"/>
    </row>
    <row r="182" spans="19:24" ht="29.25" customHeight="1" x14ac:dyDescent="0.25">
      <c r="S182" s="113"/>
      <c r="T182" s="102"/>
      <c r="U182" s="113"/>
      <c r="V182" s="102"/>
      <c r="W182" s="113"/>
      <c r="X182" s="126"/>
    </row>
    <row r="183" spans="19:24" ht="29.25" customHeight="1" x14ac:dyDescent="0.25">
      <c r="S183" s="113"/>
      <c r="T183" s="102"/>
      <c r="U183" s="113"/>
      <c r="V183" s="102"/>
      <c r="W183" s="113"/>
      <c r="X183" s="126"/>
    </row>
    <row r="184" spans="19:24" ht="29.25" customHeight="1" x14ac:dyDescent="0.25">
      <c r="S184" s="113"/>
      <c r="T184" s="102"/>
      <c r="U184" s="113"/>
      <c r="V184" s="102"/>
      <c r="W184" s="113"/>
      <c r="X184" s="126"/>
    </row>
    <row r="185" spans="19:24" ht="29.25" customHeight="1" x14ac:dyDescent="0.25">
      <c r="S185" s="113"/>
      <c r="T185" s="102"/>
      <c r="U185" s="113"/>
      <c r="V185" s="102"/>
      <c r="W185" s="113"/>
      <c r="X185" s="126"/>
    </row>
    <row r="186" spans="19:24" ht="29.25" customHeight="1" x14ac:dyDescent="0.25">
      <c r="S186" s="113"/>
      <c r="T186" s="102"/>
      <c r="U186" s="113"/>
      <c r="V186" s="102"/>
      <c r="W186" s="113"/>
      <c r="X186" s="126"/>
    </row>
    <row r="187" spans="19:24" ht="29.25" customHeight="1" x14ac:dyDescent="0.25">
      <c r="S187" s="113"/>
      <c r="T187" s="102"/>
      <c r="U187" s="113"/>
      <c r="V187" s="102"/>
      <c r="W187" s="113"/>
      <c r="X187" s="126"/>
    </row>
    <row r="188" spans="19:24" ht="29.25" customHeight="1" x14ac:dyDescent="0.25">
      <c r="S188" s="113"/>
      <c r="T188" s="102"/>
      <c r="U188" s="113"/>
      <c r="V188" s="102"/>
      <c r="W188" s="113"/>
      <c r="X188" s="126"/>
    </row>
    <row r="189" spans="19:24" ht="29.25" customHeight="1" x14ac:dyDescent="0.25">
      <c r="S189" s="113"/>
      <c r="T189" s="102"/>
      <c r="U189" s="113"/>
      <c r="V189" s="102"/>
      <c r="W189" s="113"/>
      <c r="X189" s="126"/>
    </row>
    <row r="190" spans="19:24" ht="29.25" customHeight="1" x14ac:dyDescent="0.25">
      <c r="S190" s="113"/>
      <c r="T190" s="102"/>
      <c r="U190" s="113"/>
      <c r="V190" s="102"/>
      <c r="W190" s="113"/>
      <c r="X190" s="126"/>
    </row>
    <row r="191" spans="19:24" ht="29.25" customHeight="1" x14ac:dyDescent="0.25">
      <c r="S191" s="113"/>
      <c r="T191" s="102"/>
      <c r="U191" s="113"/>
      <c r="V191" s="102"/>
      <c r="W191" s="113"/>
      <c r="X191" s="126"/>
    </row>
    <row r="192" spans="19:24" ht="29.25" customHeight="1" x14ac:dyDescent="0.25">
      <c r="S192" s="113"/>
      <c r="T192" s="102"/>
      <c r="U192" s="113"/>
      <c r="V192" s="102"/>
      <c r="W192" s="113"/>
      <c r="X192" s="126"/>
    </row>
    <row r="193" spans="19:24" ht="29.25" customHeight="1" x14ac:dyDescent="0.25">
      <c r="S193" s="113"/>
      <c r="T193" s="102"/>
      <c r="U193" s="113"/>
      <c r="V193" s="102"/>
      <c r="W193" s="113"/>
      <c r="X193" s="126"/>
    </row>
    <row r="194" spans="19:24" ht="29.25" customHeight="1" x14ac:dyDescent="0.25">
      <c r="S194" s="113"/>
      <c r="T194" s="102"/>
      <c r="U194" s="113"/>
      <c r="V194" s="102"/>
      <c r="W194" s="113"/>
      <c r="X194" s="126"/>
    </row>
    <row r="195" spans="19:24" ht="29.25" customHeight="1" x14ac:dyDescent="0.25">
      <c r="S195" s="113"/>
      <c r="T195" s="102"/>
      <c r="U195" s="113"/>
      <c r="V195" s="102"/>
      <c r="W195" s="113"/>
      <c r="X195" s="126"/>
    </row>
    <row r="196" spans="19:24" ht="29.25" customHeight="1" x14ac:dyDescent="0.25">
      <c r="S196" s="113"/>
      <c r="T196" s="102"/>
      <c r="U196" s="113"/>
      <c r="V196" s="102"/>
      <c r="W196" s="113"/>
      <c r="X196" s="126"/>
    </row>
    <row r="197" spans="19:24" ht="29.25" customHeight="1" x14ac:dyDescent="0.25">
      <c r="S197" s="113"/>
      <c r="T197" s="102"/>
      <c r="U197" s="113"/>
      <c r="V197" s="102"/>
      <c r="W197" s="113"/>
      <c r="X197" s="126"/>
    </row>
    <row r="198" spans="19:24" ht="29.25" customHeight="1" x14ac:dyDescent="0.25">
      <c r="S198" s="113"/>
      <c r="T198" s="102"/>
      <c r="U198" s="113"/>
      <c r="V198" s="102"/>
      <c r="W198" s="113"/>
      <c r="X198" s="126"/>
    </row>
    <row r="199" spans="19:24" ht="29.25" customHeight="1" x14ac:dyDescent="0.25">
      <c r="S199" s="113"/>
      <c r="T199" s="102"/>
      <c r="U199" s="113"/>
      <c r="V199" s="102"/>
      <c r="W199" s="113"/>
      <c r="X199" s="126"/>
    </row>
    <row r="200" spans="19:24" ht="29.25" customHeight="1" x14ac:dyDescent="0.25">
      <c r="S200" s="113"/>
      <c r="T200" s="102"/>
      <c r="U200" s="113"/>
      <c r="V200" s="102"/>
      <c r="W200" s="113"/>
      <c r="X200" s="126"/>
    </row>
    <row r="201" spans="19:24" ht="29.25" customHeight="1" x14ac:dyDescent="0.25">
      <c r="S201" s="113"/>
      <c r="T201" s="102"/>
      <c r="U201" s="113"/>
      <c r="V201" s="102"/>
      <c r="W201" s="113"/>
      <c r="X201" s="126"/>
    </row>
    <row r="202" spans="19:24" ht="29.25" customHeight="1" x14ac:dyDescent="0.25">
      <c r="S202" s="113"/>
      <c r="T202" s="102"/>
      <c r="U202" s="113"/>
      <c r="V202" s="102"/>
      <c r="W202" s="113"/>
      <c r="X202" s="126"/>
    </row>
    <row r="203" spans="19:24" ht="29.25" customHeight="1" x14ac:dyDescent="0.25">
      <c r="S203" s="113"/>
      <c r="T203" s="102"/>
      <c r="U203" s="113"/>
      <c r="V203" s="102"/>
      <c r="W203" s="113"/>
      <c r="X203" s="126"/>
    </row>
    <row r="204" spans="19:24" ht="29.25" customHeight="1" x14ac:dyDescent="0.25">
      <c r="S204" s="113"/>
      <c r="T204" s="102"/>
      <c r="U204" s="113"/>
      <c r="V204" s="102"/>
      <c r="W204" s="113"/>
      <c r="X204" s="126"/>
    </row>
    <row r="205" spans="19:24" ht="29.25" customHeight="1" x14ac:dyDescent="0.25">
      <c r="S205" s="113"/>
      <c r="T205" s="102"/>
      <c r="U205" s="113"/>
      <c r="V205" s="102"/>
      <c r="W205" s="113"/>
      <c r="X205" s="126"/>
    </row>
    <row r="206" spans="19:24" ht="29.25" customHeight="1" x14ac:dyDescent="0.25">
      <c r="S206" s="113"/>
      <c r="T206" s="102"/>
      <c r="U206" s="113"/>
      <c r="V206" s="102"/>
      <c r="W206" s="113"/>
      <c r="X206" s="126"/>
    </row>
    <row r="207" spans="19:24" ht="29.25" customHeight="1" x14ac:dyDescent="0.25">
      <c r="S207" s="113"/>
      <c r="T207" s="102"/>
      <c r="U207" s="113"/>
      <c r="V207" s="102"/>
      <c r="W207" s="113"/>
      <c r="X207" s="126"/>
    </row>
    <row r="208" spans="19:24" ht="29.25" customHeight="1" x14ac:dyDescent="0.25">
      <c r="S208" s="113"/>
      <c r="T208" s="102"/>
      <c r="U208" s="113"/>
      <c r="V208" s="102"/>
      <c r="W208" s="113"/>
      <c r="X208" s="126"/>
    </row>
    <row r="209" spans="19:24" ht="29.25" customHeight="1" x14ac:dyDescent="0.25">
      <c r="S209" s="113"/>
      <c r="T209" s="102"/>
      <c r="U209" s="113"/>
      <c r="V209" s="102"/>
      <c r="W209" s="113"/>
      <c r="X209" s="126"/>
    </row>
    <row r="210" spans="19:24" ht="29.25" customHeight="1" x14ac:dyDescent="0.25">
      <c r="S210" s="113"/>
      <c r="T210" s="102"/>
      <c r="U210" s="113"/>
      <c r="V210" s="102"/>
      <c r="W210" s="113"/>
      <c r="X210" s="126"/>
    </row>
    <row r="211" spans="19:24" ht="29.25" customHeight="1" x14ac:dyDescent="0.25">
      <c r="S211" s="113"/>
      <c r="T211" s="102"/>
      <c r="U211" s="113"/>
      <c r="V211" s="102"/>
      <c r="W211" s="113"/>
      <c r="X211" s="126"/>
    </row>
    <row r="212" spans="19:24" ht="29.25" customHeight="1" x14ac:dyDescent="0.25">
      <c r="S212" s="113"/>
      <c r="T212" s="102"/>
      <c r="U212" s="113"/>
      <c r="V212" s="102"/>
      <c r="W212" s="113"/>
      <c r="X212" s="126"/>
    </row>
    <row r="213" spans="19:24" ht="29.25" customHeight="1" x14ac:dyDescent="0.25">
      <c r="S213" s="113"/>
      <c r="T213" s="102"/>
      <c r="U213" s="113"/>
      <c r="V213" s="102"/>
      <c r="W213" s="113"/>
      <c r="X213" s="126"/>
    </row>
    <row r="214" spans="19:24" ht="29.25" customHeight="1" x14ac:dyDescent="0.25">
      <c r="S214" s="113"/>
      <c r="T214" s="102"/>
      <c r="U214" s="113"/>
      <c r="V214" s="102"/>
      <c r="W214" s="113"/>
      <c r="X214" s="126"/>
    </row>
    <row r="215" spans="19:24" ht="29.25" customHeight="1" x14ac:dyDescent="0.25">
      <c r="S215" s="113"/>
      <c r="T215" s="102"/>
      <c r="U215" s="113"/>
      <c r="V215" s="102"/>
      <c r="W215" s="113"/>
      <c r="X215" s="126"/>
    </row>
    <row r="216" spans="19:24" ht="29.25" customHeight="1" x14ac:dyDescent="0.25">
      <c r="S216" s="113"/>
      <c r="T216" s="102"/>
      <c r="U216" s="113"/>
      <c r="V216" s="102"/>
      <c r="W216" s="113"/>
      <c r="X216" s="126"/>
    </row>
    <row r="217" spans="19:24" ht="29.25" customHeight="1" x14ac:dyDescent="0.25">
      <c r="S217" s="113"/>
      <c r="T217" s="102"/>
      <c r="U217" s="113"/>
      <c r="V217" s="102"/>
      <c r="W217" s="113"/>
      <c r="X217" s="126"/>
    </row>
    <row r="218" spans="19:24" ht="29.25" customHeight="1" x14ac:dyDescent="0.25">
      <c r="S218" s="113"/>
      <c r="T218" s="102"/>
      <c r="U218" s="113"/>
      <c r="V218" s="102"/>
      <c r="W218" s="113"/>
      <c r="X218" s="126"/>
    </row>
    <row r="219" spans="19:24" ht="29.25" customHeight="1" x14ac:dyDescent="0.25">
      <c r="S219" s="113"/>
      <c r="T219" s="102"/>
      <c r="U219" s="113"/>
      <c r="V219" s="102"/>
      <c r="W219" s="113"/>
      <c r="X219" s="126"/>
    </row>
    <row r="220" spans="19:24" ht="29.25" customHeight="1" x14ac:dyDescent="0.25">
      <c r="S220" s="113"/>
      <c r="T220" s="102"/>
      <c r="U220" s="113"/>
      <c r="V220" s="102"/>
      <c r="W220" s="113"/>
      <c r="X220" s="126"/>
    </row>
    <row r="221" spans="19:24" ht="29.25" customHeight="1" x14ac:dyDescent="0.25">
      <c r="S221" s="113"/>
      <c r="T221" s="102"/>
      <c r="U221" s="113"/>
      <c r="V221" s="102"/>
      <c r="W221" s="113"/>
      <c r="X221" s="126"/>
    </row>
    <row r="222" spans="19:24" ht="29.25" customHeight="1" x14ac:dyDescent="0.25">
      <c r="S222" s="113"/>
      <c r="T222" s="102"/>
      <c r="U222" s="113"/>
      <c r="V222" s="102"/>
      <c r="W222" s="113"/>
      <c r="X222" s="126"/>
    </row>
    <row r="223" spans="19:24" ht="29.25" customHeight="1" x14ac:dyDescent="0.25">
      <c r="S223" s="113"/>
      <c r="T223" s="102"/>
      <c r="U223" s="113"/>
      <c r="V223" s="102"/>
      <c r="W223" s="113"/>
      <c r="X223" s="126"/>
    </row>
    <row r="224" spans="19:24" ht="29.25" customHeight="1" x14ac:dyDescent="0.25">
      <c r="S224" s="113"/>
      <c r="T224" s="102"/>
      <c r="U224" s="113"/>
      <c r="V224" s="102"/>
      <c r="W224" s="113"/>
      <c r="X224" s="126"/>
    </row>
    <row r="225" spans="19:24" ht="29.25" customHeight="1" x14ac:dyDescent="0.25">
      <c r="S225" s="113"/>
      <c r="T225" s="102"/>
      <c r="U225" s="113"/>
      <c r="V225" s="102"/>
      <c r="W225" s="113"/>
      <c r="X225" s="126"/>
    </row>
    <row r="226" spans="19:24" ht="29.25" customHeight="1" x14ac:dyDescent="0.25">
      <c r="S226" s="113"/>
      <c r="T226" s="102"/>
      <c r="U226" s="113"/>
      <c r="V226" s="102"/>
      <c r="W226" s="113"/>
      <c r="X226" s="126"/>
    </row>
    <row r="227" spans="19:24" ht="29.25" customHeight="1" x14ac:dyDescent="0.25">
      <c r="S227" s="113"/>
      <c r="T227" s="102"/>
      <c r="U227" s="113"/>
      <c r="V227" s="102"/>
      <c r="W227" s="113"/>
      <c r="X227" s="126"/>
    </row>
    <row r="228" spans="19:24" ht="29.25" customHeight="1" x14ac:dyDescent="0.25">
      <c r="S228" s="113"/>
      <c r="T228" s="102"/>
      <c r="U228" s="113"/>
      <c r="V228" s="102"/>
      <c r="W228" s="113"/>
      <c r="X228" s="126"/>
    </row>
    <row r="229" spans="19:24" ht="29.25" customHeight="1" x14ac:dyDescent="0.25">
      <c r="S229" s="113"/>
      <c r="T229" s="102"/>
      <c r="U229" s="113"/>
      <c r="V229" s="102"/>
      <c r="W229" s="113"/>
      <c r="X229" s="126"/>
    </row>
    <row r="230" spans="19:24" ht="29.25" customHeight="1" x14ac:dyDescent="0.25">
      <c r="S230" s="113"/>
      <c r="T230" s="102"/>
      <c r="U230" s="113"/>
      <c r="V230" s="102"/>
      <c r="W230" s="113"/>
      <c r="X230" s="126"/>
    </row>
    <row r="231" spans="19:24" ht="29.25" customHeight="1" x14ac:dyDescent="0.25">
      <c r="S231" s="113"/>
      <c r="T231" s="102"/>
      <c r="U231" s="113"/>
      <c r="V231" s="102"/>
      <c r="W231" s="113"/>
      <c r="X231" s="126"/>
    </row>
    <row r="232" spans="19:24" ht="29.25" customHeight="1" x14ac:dyDescent="0.25">
      <c r="S232" s="113"/>
      <c r="T232" s="102"/>
      <c r="U232" s="113"/>
      <c r="V232" s="102"/>
      <c r="W232" s="113"/>
      <c r="X232" s="126"/>
    </row>
    <row r="233" spans="19:24" ht="29.25" customHeight="1" x14ac:dyDescent="0.25">
      <c r="S233" s="113"/>
      <c r="T233" s="102"/>
      <c r="U233" s="113"/>
      <c r="V233" s="102"/>
      <c r="W233" s="113"/>
      <c r="X233" s="126"/>
    </row>
    <row r="234" spans="19:24" ht="29.25" customHeight="1" x14ac:dyDescent="0.25">
      <c r="S234" s="113"/>
      <c r="T234" s="102"/>
      <c r="U234" s="113"/>
      <c r="V234" s="102"/>
      <c r="W234" s="113"/>
      <c r="X234" s="126"/>
    </row>
    <row r="235" spans="19:24" ht="29.25" customHeight="1" x14ac:dyDescent="0.25">
      <c r="S235" s="113"/>
      <c r="T235" s="102"/>
      <c r="U235" s="113"/>
      <c r="V235" s="102"/>
      <c r="W235" s="113"/>
      <c r="X235" s="126"/>
    </row>
    <row r="236" spans="19:24" ht="29.25" customHeight="1" x14ac:dyDescent="0.25">
      <c r="S236" s="113"/>
      <c r="T236" s="102"/>
      <c r="U236" s="113"/>
      <c r="V236" s="102"/>
      <c r="W236" s="113"/>
      <c r="X236" s="126"/>
    </row>
    <row r="237" spans="19:24" ht="29.25" customHeight="1" x14ac:dyDescent="0.25">
      <c r="S237" s="113"/>
      <c r="T237" s="102"/>
      <c r="U237" s="113"/>
      <c r="V237" s="102"/>
      <c r="W237" s="113"/>
      <c r="X237" s="126"/>
    </row>
    <row r="238" spans="19:24" ht="29.25" customHeight="1" x14ac:dyDescent="0.25">
      <c r="S238" s="113"/>
      <c r="T238" s="102"/>
      <c r="U238" s="113"/>
      <c r="V238" s="102"/>
      <c r="W238" s="113"/>
      <c r="X238" s="126"/>
    </row>
    <row r="239" spans="19:24" ht="29.25" customHeight="1" x14ac:dyDescent="0.25">
      <c r="S239" s="113"/>
      <c r="T239" s="102"/>
      <c r="U239" s="113"/>
      <c r="V239" s="102"/>
      <c r="W239" s="113"/>
      <c r="X239" s="126"/>
    </row>
    <row r="240" spans="19:24" ht="29.25" customHeight="1" x14ac:dyDescent="0.25">
      <c r="S240" s="113"/>
      <c r="T240" s="102"/>
      <c r="U240" s="113"/>
      <c r="V240" s="102"/>
      <c r="W240" s="113"/>
      <c r="X240" s="126"/>
    </row>
    <row r="241" spans="19:24" ht="29.25" customHeight="1" x14ac:dyDescent="0.25">
      <c r="S241" s="113"/>
      <c r="T241" s="102"/>
      <c r="U241" s="113"/>
      <c r="V241" s="102"/>
      <c r="W241" s="113"/>
      <c r="X241" s="126"/>
    </row>
    <row r="242" spans="19:24" ht="29.25" customHeight="1" x14ac:dyDescent="0.25">
      <c r="S242" s="113"/>
      <c r="T242" s="102"/>
      <c r="U242" s="113"/>
      <c r="V242" s="102"/>
      <c r="W242" s="113"/>
      <c r="X242" s="126"/>
    </row>
    <row r="243" spans="19:24" ht="29.25" customHeight="1" x14ac:dyDescent="0.25">
      <c r="S243" s="113"/>
      <c r="T243" s="102"/>
      <c r="U243" s="113"/>
      <c r="V243" s="102"/>
      <c r="W243" s="113"/>
      <c r="X243" s="126"/>
    </row>
    <row r="244" spans="19:24" ht="29.25" customHeight="1" x14ac:dyDescent="0.25">
      <c r="S244" s="113"/>
      <c r="T244" s="102"/>
      <c r="U244" s="113"/>
      <c r="V244" s="102"/>
      <c r="W244" s="113"/>
      <c r="X244" s="126"/>
    </row>
    <row r="245" spans="19:24" ht="29.25" customHeight="1" x14ac:dyDescent="0.25">
      <c r="S245" s="113"/>
      <c r="T245" s="102"/>
      <c r="U245" s="113"/>
      <c r="V245" s="102"/>
      <c r="W245" s="113"/>
      <c r="X245" s="126"/>
    </row>
    <row r="246" spans="19:24" ht="29.25" customHeight="1" x14ac:dyDescent="0.25">
      <c r="S246" s="113"/>
      <c r="T246" s="102"/>
      <c r="U246" s="113"/>
      <c r="V246" s="102"/>
      <c r="W246" s="113"/>
      <c r="X246" s="126"/>
    </row>
    <row r="247" spans="19:24" ht="29.25" customHeight="1" x14ac:dyDescent="0.25">
      <c r="S247" s="113"/>
      <c r="T247" s="102"/>
      <c r="U247" s="113"/>
      <c r="V247" s="102"/>
      <c r="W247" s="113"/>
      <c r="X247" s="126"/>
    </row>
    <row r="248" spans="19:24" ht="29.25" customHeight="1" x14ac:dyDescent="0.25">
      <c r="S248" s="113"/>
      <c r="T248" s="102"/>
      <c r="U248" s="113"/>
      <c r="V248" s="102"/>
      <c r="W248" s="113"/>
      <c r="X248" s="126"/>
    </row>
    <row r="249" spans="19:24" ht="29.25" customHeight="1" x14ac:dyDescent="0.25">
      <c r="S249" s="113"/>
      <c r="T249" s="102"/>
      <c r="U249" s="113"/>
      <c r="V249" s="102"/>
      <c r="W249" s="113"/>
      <c r="X249" s="126"/>
    </row>
    <row r="250" spans="19:24" ht="29.25" customHeight="1" x14ac:dyDescent="0.25">
      <c r="S250" s="113"/>
      <c r="T250" s="102"/>
      <c r="U250" s="113"/>
      <c r="V250" s="102"/>
      <c r="W250" s="113"/>
      <c r="X250" s="126"/>
    </row>
    <row r="251" spans="19:24" ht="29.25" customHeight="1" x14ac:dyDescent="0.25">
      <c r="S251" s="113"/>
      <c r="T251" s="102"/>
      <c r="U251" s="113"/>
      <c r="V251" s="102"/>
      <c r="W251" s="113"/>
      <c r="X251" s="126"/>
    </row>
    <row r="252" spans="19:24" ht="29.25" customHeight="1" x14ac:dyDescent="0.25">
      <c r="S252" s="113"/>
      <c r="T252" s="102"/>
      <c r="U252" s="113"/>
      <c r="V252" s="102"/>
      <c r="W252" s="113"/>
      <c r="X252" s="126"/>
    </row>
    <row r="253" spans="19:24" ht="29.25" customHeight="1" x14ac:dyDescent="0.25">
      <c r="S253" s="113"/>
      <c r="T253" s="102"/>
      <c r="U253" s="113"/>
      <c r="V253" s="102"/>
      <c r="W253" s="113"/>
      <c r="X253" s="126"/>
    </row>
    <row r="254" spans="19:24" ht="29.25" customHeight="1" x14ac:dyDescent="0.25">
      <c r="S254" s="113"/>
      <c r="T254" s="102"/>
      <c r="U254" s="113"/>
      <c r="V254" s="102"/>
      <c r="W254" s="113"/>
      <c r="X254" s="126"/>
    </row>
    <row r="255" spans="19:24" ht="29.25" customHeight="1" x14ac:dyDescent="0.25">
      <c r="S255" s="113"/>
      <c r="T255" s="102"/>
      <c r="U255" s="113"/>
      <c r="V255" s="102"/>
      <c r="W255" s="113"/>
      <c r="X255" s="126"/>
    </row>
    <row r="256" spans="19:24" ht="29.25" customHeight="1" x14ac:dyDescent="0.25">
      <c r="S256" s="113"/>
      <c r="T256" s="102"/>
      <c r="U256" s="113"/>
      <c r="V256" s="102"/>
      <c r="W256" s="113"/>
      <c r="X256" s="126"/>
    </row>
    <row r="257" spans="19:24" ht="29.25" customHeight="1" x14ac:dyDescent="0.25">
      <c r="S257" s="113"/>
      <c r="T257" s="102"/>
      <c r="U257" s="113"/>
      <c r="V257" s="102"/>
      <c r="W257" s="113"/>
      <c r="X257" s="126"/>
    </row>
    <row r="258" spans="19:24" ht="29.25" customHeight="1" x14ac:dyDescent="0.25">
      <c r="S258" s="113"/>
      <c r="T258" s="102"/>
      <c r="U258" s="113"/>
      <c r="V258" s="102"/>
      <c r="W258" s="113"/>
      <c r="X258" s="126"/>
    </row>
    <row r="259" spans="19:24" ht="29.25" customHeight="1" x14ac:dyDescent="0.25">
      <c r="S259" s="113"/>
      <c r="T259" s="102"/>
      <c r="U259" s="113"/>
      <c r="V259" s="102"/>
      <c r="W259" s="113"/>
      <c r="X259" s="126"/>
    </row>
    <row r="260" spans="19:24" ht="29.25" customHeight="1" x14ac:dyDescent="0.25">
      <c r="S260" s="113"/>
      <c r="T260" s="102"/>
      <c r="U260" s="113"/>
      <c r="V260" s="102"/>
      <c r="W260" s="113"/>
      <c r="X260" s="126"/>
    </row>
    <row r="261" spans="19:24" ht="29.25" customHeight="1" x14ac:dyDescent="0.25">
      <c r="S261" s="113"/>
      <c r="T261" s="102"/>
      <c r="U261" s="113"/>
      <c r="V261" s="102"/>
      <c r="W261" s="113"/>
      <c r="X261" s="126"/>
    </row>
    <row r="262" spans="19:24" ht="29.25" customHeight="1" x14ac:dyDescent="0.25">
      <c r="S262" s="113"/>
      <c r="T262" s="102"/>
      <c r="U262" s="113"/>
      <c r="V262" s="102"/>
      <c r="W262" s="113"/>
      <c r="X262" s="126"/>
    </row>
    <row r="263" spans="19:24" ht="29.25" customHeight="1" x14ac:dyDescent="0.25">
      <c r="S263" s="113"/>
      <c r="T263" s="102"/>
      <c r="U263" s="113"/>
      <c r="V263" s="102"/>
      <c r="W263" s="113"/>
      <c r="X263" s="126"/>
    </row>
    <row r="264" spans="19:24" ht="29.25" customHeight="1" x14ac:dyDescent="0.25">
      <c r="S264" s="113"/>
      <c r="T264" s="102"/>
      <c r="U264" s="113"/>
      <c r="V264" s="102"/>
      <c r="W264" s="113"/>
      <c r="X264" s="126"/>
    </row>
    <row r="265" spans="19:24" ht="29.25" customHeight="1" x14ac:dyDescent="0.25">
      <c r="S265" s="113"/>
      <c r="T265" s="102"/>
      <c r="U265" s="113"/>
      <c r="V265" s="102"/>
      <c r="W265" s="113"/>
      <c r="X265" s="126"/>
    </row>
    <row r="266" spans="19:24" ht="29.25" customHeight="1" x14ac:dyDescent="0.25">
      <c r="S266" s="113"/>
      <c r="T266" s="102"/>
      <c r="U266" s="113"/>
      <c r="V266" s="102"/>
      <c r="W266" s="113"/>
      <c r="X266" s="126"/>
    </row>
    <row r="267" spans="19:24" ht="29.25" customHeight="1" x14ac:dyDescent="0.25">
      <c r="S267" s="113"/>
      <c r="T267" s="102"/>
      <c r="U267" s="113"/>
      <c r="V267" s="102"/>
      <c r="W267" s="113"/>
      <c r="X267" s="126"/>
    </row>
    <row r="268" spans="19:24" ht="29.25" customHeight="1" x14ac:dyDescent="0.25">
      <c r="S268" s="113"/>
      <c r="T268" s="102"/>
      <c r="U268" s="113"/>
      <c r="V268" s="102"/>
      <c r="W268" s="113"/>
      <c r="X268" s="126"/>
    </row>
    <row r="269" spans="19:24" ht="29.25" customHeight="1" x14ac:dyDescent="0.25">
      <c r="S269" s="113"/>
      <c r="T269" s="102"/>
      <c r="U269" s="113"/>
      <c r="V269" s="102"/>
      <c r="W269" s="113"/>
      <c r="X269" s="126"/>
    </row>
    <row r="270" spans="19:24" ht="29.25" customHeight="1" x14ac:dyDescent="0.25">
      <c r="S270" s="113"/>
      <c r="T270" s="102"/>
      <c r="U270" s="113"/>
      <c r="V270" s="102"/>
      <c r="W270" s="113"/>
      <c r="X270" s="126"/>
    </row>
    <row r="271" spans="19:24" ht="29.25" customHeight="1" x14ac:dyDescent="0.25">
      <c r="S271" s="113"/>
      <c r="T271" s="102"/>
      <c r="U271" s="113"/>
      <c r="V271" s="102"/>
      <c r="W271" s="113"/>
      <c r="X271" s="126"/>
    </row>
    <row r="272" spans="19:24" ht="29.25" customHeight="1" x14ac:dyDescent="0.25">
      <c r="S272" s="113"/>
      <c r="T272" s="102"/>
      <c r="U272" s="113"/>
      <c r="V272" s="102"/>
      <c r="W272" s="113"/>
      <c r="X272" s="126"/>
    </row>
    <row r="273" spans="19:24" ht="29.25" customHeight="1" x14ac:dyDescent="0.25">
      <c r="S273" s="113"/>
      <c r="T273" s="102"/>
      <c r="U273" s="113"/>
      <c r="V273" s="102"/>
      <c r="W273" s="113"/>
      <c r="X273" s="126"/>
    </row>
    <row r="274" spans="19:24" ht="29.25" customHeight="1" x14ac:dyDescent="0.25">
      <c r="S274" s="113"/>
      <c r="T274" s="102"/>
      <c r="U274" s="113"/>
      <c r="V274" s="102"/>
      <c r="W274" s="113"/>
      <c r="X274" s="126"/>
    </row>
    <row r="275" spans="19:24" ht="29.25" customHeight="1" x14ac:dyDescent="0.25">
      <c r="S275" s="113"/>
      <c r="T275" s="102"/>
      <c r="U275" s="113"/>
      <c r="V275" s="102"/>
      <c r="W275" s="113"/>
      <c r="X275" s="126"/>
    </row>
    <row r="276" spans="19:24" ht="29.25" customHeight="1" x14ac:dyDescent="0.25">
      <c r="S276" s="113"/>
      <c r="T276" s="102"/>
      <c r="U276" s="113"/>
      <c r="V276" s="102"/>
      <c r="W276" s="113"/>
      <c r="X276" s="126"/>
    </row>
    <row r="277" spans="19:24" ht="29.25" customHeight="1" x14ac:dyDescent="0.25">
      <c r="S277" s="113"/>
      <c r="T277" s="102"/>
      <c r="U277" s="113"/>
      <c r="V277" s="102"/>
      <c r="W277" s="113"/>
      <c r="X277" s="126"/>
    </row>
    <row r="278" spans="19:24" ht="29.25" customHeight="1" x14ac:dyDescent="0.25">
      <c r="S278" s="113"/>
      <c r="T278" s="102"/>
      <c r="U278" s="113"/>
      <c r="V278" s="102"/>
      <c r="W278" s="113"/>
      <c r="X278" s="126"/>
    </row>
    <row r="279" spans="19:24" ht="29.25" customHeight="1" x14ac:dyDescent="0.25">
      <c r="S279" s="113"/>
      <c r="T279" s="102"/>
      <c r="U279" s="113"/>
      <c r="V279" s="102"/>
      <c r="W279" s="113"/>
      <c r="X279" s="126"/>
    </row>
    <row r="280" spans="19:24" ht="29.25" customHeight="1" x14ac:dyDescent="0.25">
      <c r="S280" s="113"/>
      <c r="T280" s="102"/>
      <c r="U280" s="113"/>
      <c r="V280" s="102"/>
      <c r="W280" s="113"/>
      <c r="X280" s="126"/>
    </row>
    <row r="281" spans="19:24" ht="29.25" customHeight="1" x14ac:dyDescent="0.25">
      <c r="S281" s="113"/>
      <c r="T281" s="102"/>
      <c r="U281" s="113"/>
      <c r="V281" s="102"/>
      <c r="W281" s="113"/>
      <c r="X281" s="126"/>
    </row>
    <row r="282" spans="19:24" ht="29.25" customHeight="1" x14ac:dyDescent="0.25">
      <c r="S282" s="113"/>
      <c r="T282" s="102"/>
      <c r="U282" s="113"/>
      <c r="V282" s="102"/>
      <c r="W282" s="113"/>
      <c r="X282" s="126"/>
    </row>
    <row r="283" spans="19:24" ht="29.25" customHeight="1" x14ac:dyDescent="0.25">
      <c r="S283" s="113"/>
      <c r="T283" s="102"/>
      <c r="U283" s="113"/>
      <c r="V283" s="102"/>
      <c r="W283" s="113"/>
      <c r="X283" s="126"/>
    </row>
    <row r="284" spans="19:24" ht="29.25" customHeight="1" x14ac:dyDescent="0.25">
      <c r="S284" s="113"/>
      <c r="T284" s="102"/>
      <c r="U284" s="113"/>
      <c r="V284" s="102"/>
      <c r="W284" s="113"/>
      <c r="X284" s="126"/>
    </row>
    <row r="285" spans="19:24" ht="29.25" customHeight="1" x14ac:dyDescent="0.25">
      <c r="S285" s="113"/>
      <c r="T285" s="102"/>
      <c r="U285" s="113"/>
      <c r="V285" s="102"/>
      <c r="W285" s="113"/>
      <c r="X285" s="126"/>
    </row>
    <row r="286" spans="19:24" ht="29.25" customHeight="1" x14ac:dyDescent="0.25">
      <c r="S286" s="113"/>
      <c r="T286" s="102"/>
      <c r="U286" s="113"/>
      <c r="V286" s="102"/>
      <c r="W286" s="113"/>
      <c r="X286" s="126"/>
    </row>
    <row r="287" spans="19:24" ht="29.25" customHeight="1" x14ac:dyDescent="0.25">
      <c r="S287" s="113"/>
      <c r="T287" s="102"/>
      <c r="U287" s="113"/>
      <c r="V287" s="102"/>
      <c r="W287" s="113"/>
      <c r="X287" s="126"/>
    </row>
    <row r="288" spans="19:24" ht="29.25" customHeight="1" x14ac:dyDescent="0.25">
      <c r="S288" s="113"/>
      <c r="T288" s="102"/>
      <c r="U288" s="113"/>
      <c r="V288" s="102"/>
      <c r="W288" s="113"/>
      <c r="X288" s="126"/>
    </row>
    <row r="289" spans="19:24" ht="29.25" customHeight="1" x14ac:dyDescent="0.25">
      <c r="S289" s="113"/>
      <c r="T289" s="102"/>
      <c r="U289" s="113"/>
      <c r="V289" s="102"/>
      <c r="W289" s="113"/>
      <c r="X289" s="126"/>
    </row>
    <row r="290" spans="19:24" ht="29.25" customHeight="1" x14ac:dyDescent="0.25">
      <c r="S290" s="113"/>
      <c r="T290" s="102"/>
      <c r="U290" s="113"/>
      <c r="V290" s="102"/>
      <c r="W290" s="113"/>
      <c r="X290" s="126"/>
    </row>
    <row r="291" spans="19:24" ht="29.25" customHeight="1" x14ac:dyDescent="0.25">
      <c r="S291" s="113"/>
      <c r="T291" s="102"/>
      <c r="U291" s="113"/>
      <c r="V291" s="102"/>
      <c r="W291" s="113"/>
      <c r="X291" s="126"/>
    </row>
    <row r="292" spans="19:24" ht="29.25" customHeight="1" x14ac:dyDescent="0.25">
      <c r="S292" s="113"/>
      <c r="T292" s="102"/>
      <c r="U292" s="113"/>
      <c r="V292" s="102"/>
      <c r="W292" s="113"/>
      <c r="X292" s="126"/>
    </row>
    <row r="293" spans="19:24" ht="29.25" customHeight="1" x14ac:dyDescent="0.25">
      <c r="S293" s="113"/>
      <c r="T293" s="102"/>
      <c r="U293" s="113"/>
      <c r="V293" s="102"/>
      <c r="W293" s="113"/>
      <c r="X293" s="126"/>
    </row>
    <row r="294" spans="19:24" ht="29.25" customHeight="1" x14ac:dyDescent="0.25">
      <c r="S294" s="113"/>
      <c r="T294" s="102"/>
      <c r="U294" s="113"/>
      <c r="V294" s="102"/>
      <c r="W294" s="113"/>
      <c r="X294" s="126"/>
    </row>
    <row r="295" spans="19:24" ht="29.25" customHeight="1" x14ac:dyDescent="0.25">
      <c r="S295" s="113"/>
      <c r="T295" s="102"/>
      <c r="U295" s="113"/>
      <c r="V295" s="102"/>
      <c r="W295" s="113"/>
      <c r="X295" s="126"/>
    </row>
    <row r="296" spans="19:24" ht="29.25" customHeight="1" x14ac:dyDescent="0.25">
      <c r="S296" s="113"/>
      <c r="T296" s="102"/>
      <c r="U296" s="113"/>
      <c r="V296" s="102"/>
      <c r="W296" s="113"/>
      <c r="X296" s="126"/>
    </row>
    <row r="297" spans="19:24" ht="29.25" customHeight="1" x14ac:dyDescent="0.25">
      <c r="S297" s="113"/>
      <c r="T297" s="102"/>
      <c r="U297" s="113"/>
      <c r="V297" s="102"/>
      <c r="W297" s="113"/>
      <c r="X297" s="126"/>
    </row>
    <row r="298" spans="19:24" ht="29.25" customHeight="1" x14ac:dyDescent="0.25">
      <c r="S298" s="113"/>
      <c r="T298" s="102"/>
      <c r="U298" s="113"/>
      <c r="V298" s="102"/>
      <c r="W298" s="113"/>
      <c r="X298" s="126"/>
    </row>
    <row r="299" spans="19:24" ht="29.25" customHeight="1" x14ac:dyDescent="0.25">
      <c r="S299" s="113"/>
      <c r="T299" s="102"/>
      <c r="U299" s="113"/>
      <c r="V299" s="102"/>
      <c r="W299" s="113"/>
      <c r="X299" s="126"/>
    </row>
    <row r="300" spans="19:24" ht="29.25" customHeight="1" x14ac:dyDescent="0.25">
      <c r="S300" s="113"/>
      <c r="T300" s="102"/>
      <c r="U300" s="113"/>
      <c r="V300" s="102"/>
      <c r="W300" s="113"/>
      <c r="X300" s="126"/>
    </row>
    <row r="301" spans="19:24" ht="29.25" customHeight="1" x14ac:dyDescent="0.25">
      <c r="S301" s="113"/>
      <c r="T301" s="102"/>
      <c r="U301" s="113"/>
      <c r="V301" s="102"/>
      <c r="W301" s="113"/>
      <c r="X301" s="126"/>
    </row>
    <row r="302" spans="19:24" ht="29.25" customHeight="1" x14ac:dyDescent="0.25">
      <c r="S302" s="113"/>
      <c r="T302" s="102"/>
      <c r="U302" s="113"/>
      <c r="V302" s="102"/>
      <c r="W302" s="113"/>
      <c r="X302" s="126"/>
    </row>
    <row r="303" spans="19:24" ht="29.25" customHeight="1" x14ac:dyDescent="0.25">
      <c r="S303" s="113"/>
      <c r="T303" s="102"/>
      <c r="U303" s="113"/>
      <c r="V303" s="102"/>
      <c r="W303" s="113"/>
      <c r="X303" s="126"/>
    </row>
    <row r="304" spans="19:24" ht="29.25" customHeight="1" x14ac:dyDescent="0.25">
      <c r="S304" s="113"/>
      <c r="T304" s="102"/>
      <c r="U304" s="113"/>
      <c r="V304" s="102"/>
      <c r="W304" s="113"/>
      <c r="X304" s="126"/>
    </row>
    <row r="305" spans="19:24" ht="29.25" customHeight="1" x14ac:dyDescent="0.25">
      <c r="S305" s="113"/>
      <c r="T305" s="102"/>
      <c r="U305" s="113"/>
      <c r="V305" s="102"/>
      <c r="W305" s="113"/>
      <c r="X305" s="126"/>
    </row>
    <row r="306" spans="19:24" ht="29.25" customHeight="1" x14ac:dyDescent="0.25">
      <c r="S306" s="113"/>
      <c r="T306" s="102"/>
      <c r="U306" s="113"/>
      <c r="V306" s="102"/>
      <c r="W306" s="113"/>
      <c r="X306" s="126"/>
    </row>
    <row r="307" spans="19:24" ht="29.25" customHeight="1" x14ac:dyDescent="0.25">
      <c r="S307" s="113"/>
      <c r="T307" s="102"/>
      <c r="U307" s="113"/>
      <c r="V307" s="102"/>
      <c r="W307" s="113"/>
      <c r="X307" s="126"/>
    </row>
    <row r="308" spans="19:24" ht="29.25" customHeight="1" x14ac:dyDescent="0.25">
      <c r="S308" s="113"/>
      <c r="T308" s="102"/>
      <c r="U308" s="113"/>
      <c r="V308" s="102"/>
      <c r="W308" s="113"/>
      <c r="X308" s="126"/>
    </row>
    <row r="309" spans="19:24" ht="29.25" customHeight="1" x14ac:dyDescent="0.25">
      <c r="S309" s="113"/>
      <c r="T309" s="102"/>
      <c r="U309" s="113"/>
      <c r="V309" s="102"/>
      <c r="W309" s="113"/>
      <c r="X309" s="126"/>
    </row>
    <row r="310" spans="19:24" ht="29.25" customHeight="1" x14ac:dyDescent="0.25">
      <c r="S310" s="113"/>
      <c r="T310" s="102"/>
      <c r="U310" s="113"/>
      <c r="V310" s="102"/>
      <c r="W310" s="113"/>
      <c r="X310" s="126"/>
    </row>
    <row r="311" spans="19:24" ht="29.25" customHeight="1" x14ac:dyDescent="0.25">
      <c r="S311" s="113"/>
      <c r="T311" s="102"/>
      <c r="U311" s="113"/>
      <c r="V311" s="102"/>
      <c r="W311" s="113"/>
      <c r="X311" s="126"/>
    </row>
    <row r="312" spans="19:24" ht="29.25" customHeight="1" x14ac:dyDescent="0.25">
      <c r="S312" s="113"/>
      <c r="T312" s="102"/>
      <c r="U312" s="113"/>
      <c r="V312" s="102"/>
      <c r="W312" s="113"/>
      <c r="X312" s="126"/>
    </row>
    <row r="313" spans="19:24" ht="29.25" customHeight="1" x14ac:dyDescent="0.25">
      <c r="S313" s="113"/>
      <c r="T313" s="102"/>
      <c r="U313" s="113"/>
      <c r="V313" s="102"/>
      <c r="W313" s="113"/>
      <c r="X313" s="126"/>
    </row>
    <row r="314" spans="19:24" ht="29.25" customHeight="1" x14ac:dyDescent="0.25">
      <c r="S314" s="113"/>
      <c r="T314" s="102"/>
      <c r="U314" s="113"/>
      <c r="V314" s="102"/>
      <c r="W314" s="113"/>
      <c r="X314" s="126"/>
    </row>
    <row r="315" spans="19:24" ht="29.25" customHeight="1" x14ac:dyDescent="0.25">
      <c r="S315" s="113"/>
      <c r="T315" s="102"/>
      <c r="U315" s="113"/>
      <c r="V315" s="102"/>
      <c r="W315" s="113"/>
      <c r="X315" s="126"/>
    </row>
    <row r="316" spans="19:24" ht="29.25" customHeight="1" x14ac:dyDescent="0.25">
      <c r="S316" s="113"/>
      <c r="T316" s="102"/>
      <c r="U316" s="113"/>
      <c r="V316" s="102"/>
      <c r="W316" s="113"/>
      <c r="X316" s="126"/>
    </row>
    <row r="317" spans="19:24" ht="29.25" customHeight="1" x14ac:dyDescent="0.25">
      <c r="S317" s="113"/>
      <c r="T317" s="102"/>
      <c r="U317" s="113"/>
      <c r="V317" s="102"/>
      <c r="W317" s="113"/>
      <c r="X317" s="126"/>
    </row>
    <row r="318" spans="19:24" ht="29.25" customHeight="1" x14ac:dyDescent="0.25">
      <c r="S318" s="113"/>
      <c r="T318" s="102"/>
      <c r="U318" s="113"/>
      <c r="V318" s="102"/>
      <c r="W318" s="113"/>
      <c r="X318" s="126"/>
    </row>
    <row r="319" spans="19:24" ht="29.25" customHeight="1" x14ac:dyDescent="0.25">
      <c r="S319" s="113"/>
      <c r="T319" s="102"/>
      <c r="U319" s="113"/>
      <c r="V319" s="102"/>
      <c r="W319" s="113"/>
      <c r="X319" s="126"/>
    </row>
    <row r="320" spans="19:24" ht="29.25" customHeight="1" x14ac:dyDescent="0.25">
      <c r="S320" s="113"/>
      <c r="T320" s="102"/>
      <c r="U320" s="113"/>
      <c r="V320" s="102"/>
      <c r="W320" s="113"/>
      <c r="X320" s="126"/>
    </row>
    <row r="321" spans="19:24" ht="29.25" customHeight="1" x14ac:dyDescent="0.25">
      <c r="S321" s="113"/>
      <c r="T321" s="102"/>
      <c r="U321" s="113"/>
      <c r="V321" s="102"/>
      <c r="W321" s="113"/>
      <c r="X321" s="126"/>
    </row>
    <row r="322" spans="19:24" ht="29.25" customHeight="1" x14ac:dyDescent="0.25">
      <c r="S322" s="113"/>
      <c r="T322" s="102"/>
      <c r="U322" s="113"/>
      <c r="V322" s="102"/>
      <c r="W322" s="113"/>
      <c r="X322" s="126"/>
    </row>
    <row r="323" spans="19:24" ht="29.25" customHeight="1" x14ac:dyDescent="0.25">
      <c r="S323" s="113"/>
      <c r="T323" s="102"/>
      <c r="U323" s="113"/>
      <c r="V323" s="102"/>
      <c r="W323" s="113"/>
      <c r="X323" s="126"/>
    </row>
    <row r="324" spans="19:24" ht="29.25" customHeight="1" x14ac:dyDescent="0.25">
      <c r="S324" s="113"/>
      <c r="T324" s="102"/>
      <c r="U324" s="113"/>
      <c r="V324" s="102"/>
      <c r="W324" s="113"/>
      <c r="X324" s="126"/>
    </row>
    <row r="325" spans="19:24" ht="29.25" customHeight="1" x14ac:dyDescent="0.25">
      <c r="S325" s="113"/>
      <c r="T325" s="102"/>
      <c r="U325" s="113"/>
      <c r="V325" s="102"/>
      <c r="W325" s="113"/>
      <c r="X325" s="126"/>
    </row>
    <row r="326" spans="19:24" ht="29.25" customHeight="1" x14ac:dyDescent="0.25">
      <c r="S326" s="113"/>
      <c r="T326" s="102"/>
      <c r="U326" s="113"/>
      <c r="V326" s="102"/>
      <c r="W326" s="113"/>
      <c r="X326" s="126"/>
    </row>
    <row r="327" spans="19:24" ht="29.25" customHeight="1" x14ac:dyDescent="0.25">
      <c r="S327" s="113"/>
      <c r="T327" s="102"/>
      <c r="U327" s="113"/>
      <c r="V327" s="102"/>
      <c r="W327" s="113"/>
      <c r="X327" s="126"/>
    </row>
    <row r="328" spans="19:24" ht="29.25" customHeight="1" x14ac:dyDescent="0.25">
      <c r="S328" s="113"/>
      <c r="T328" s="102"/>
      <c r="U328" s="113"/>
      <c r="V328" s="102"/>
      <c r="W328" s="113"/>
      <c r="X328" s="126"/>
    </row>
    <row r="329" spans="19:24" ht="29.25" customHeight="1" x14ac:dyDescent="0.25">
      <c r="S329" s="113"/>
      <c r="T329" s="102"/>
      <c r="U329" s="113"/>
      <c r="V329" s="102"/>
      <c r="W329" s="113"/>
      <c r="X329" s="126"/>
    </row>
    <row r="330" spans="19:24" ht="29.25" customHeight="1" x14ac:dyDescent="0.25">
      <c r="S330" s="113"/>
      <c r="T330" s="102"/>
      <c r="U330" s="113"/>
      <c r="V330" s="102"/>
      <c r="W330" s="113"/>
      <c r="X330" s="126"/>
    </row>
    <row r="331" spans="19:24" ht="29.25" customHeight="1" x14ac:dyDescent="0.25">
      <c r="S331" s="113"/>
      <c r="T331" s="102"/>
      <c r="U331" s="113"/>
      <c r="V331" s="102"/>
      <c r="W331" s="113"/>
      <c r="X331" s="126"/>
    </row>
    <row r="332" spans="19:24" ht="29.25" customHeight="1" x14ac:dyDescent="0.25">
      <c r="S332" s="113"/>
      <c r="T332" s="102"/>
      <c r="U332" s="113"/>
      <c r="V332" s="102"/>
      <c r="W332" s="113"/>
      <c r="X332" s="126"/>
    </row>
    <row r="333" spans="19:24" ht="29.25" customHeight="1" x14ac:dyDescent="0.25">
      <c r="S333" s="113"/>
      <c r="T333" s="102"/>
      <c r="U333" s="113"/>
      <c r="V333" s="102"/>
      <c r="W333" s="113"/>
      <c r="X333" s="126"/>
    </row>
    <row r="334" spans="19:24" ht="29.25" customHeight="1" x14ac:dyDescent="0.25">
      <c r="S334" s="113"/>
      <c r="T334" s="102"/>
      <c r="U334" s="113"/>
      <c r="V334" s="102"/>
      <c r="W334" s="113"/>
      <c r="X334" s="126"/>
    </row>
    <row r="335" spans="19:24" ht="29.25" customHeight="1" x14ac:dyDescent="0.25">
      <c r="S335" s="113"/>
      <c r="T335" s="102"/>
      <c r="U335" s="113"/>
      <c r="V335" s="102"/>
      <c r="W335" s="113"/>
      <c r="X335" s="126"/>
    </row>
    <row r="336" spans="19:24" ht="29.25" customHeight="1" x14ac:dyDescent="0.25">
      <c r="S336" s="113"/>
      <c r="T336" s="102"/>
      <c r="U336" s="113"/>
      <c r="V336" s="102"/>
      <c r="W336" s="113"/>
      <c r="X336" s="126"/>
    </row>
    <row r="337" spans="19:24" ht="29.25" customHeight="1" x14ac:dyDescent="0.25">
      <c r="S337" s="113"/>
      <c r="T337" s="102"/>
      <c r="U337" s="113"/>
      <c r="V337" s="102"/>
      <c r="W337" s="113"/>
      <c r="X337" s="126"/>
    </row>
    <row r="338" spans="19:24" ht="29.25" customHeight="1" x14ac:dyDescent="0.25">
      <c r="S338" s="113"/>
      <c r="T338" s="102"/>
      <c r="U338" s="113"/>
      <c r="V338" s="102"/>
      <c r="W338" s="113"/>
      <c r="X338" s="126"/>
    </row>
    <row r="339" spans="19:24" ht="29.25" customHeight="1" x14ac:dyDescent="0.25">
      <c r="S339" s="113"/>
      <c r="T339" s="102"/>
      <c r="U339" s="113"/>
      <c r="V339" s="102"/>
      <c r="W339" s="113"/>
      <c r="X339" s="126"/>
    </row>
    <row r="340" spans="19:24" ht="29.25" customHeight="1" x14ac:dyDescent="0.25">
      <c r="S340" s="113"/>
      <c r="T340" s="102"/>
      <c r="U340" s="113"/>
      <c r="V340" s="102"/>
      <c r="W340" s="113"/>
      <c r="X340" s="126"/>
    </row>
    <row r="341" spans="19:24" ht="29.25" customHeight="1" x14ac:dyDescent="0.25">
      <c r="S341" s="113"/>
      <c r="T341" s="102"/>
      <c r="U341" s="113"/>
      <c r="V341" s="102"/>
      <c r="W341" s="113"/>
      <c r="X341" s="126"/>
    </row>
    <row r="342" spans="19:24" ht="29.25" customHeight="1" x14ac:dyDescent="0.25">
      <c r="S342" s="113"/>
      <c r="T342" s="102"/>
      <c r="U342" s="113"/>
      <c r="V342" s="102"/>
      <c r="W342" s="113"/>
      <c r="X342" s="126"/>
    </row>
  </sheetData>
  <autoFilter ref="A3:Y59">
    <filterColumn colId="1" showButton="0"/>
    <filterColumn colId="3" showButton="0"/>
    <filterColumn colId="5" showButton="0"/>
    <filterColumn colId="7" showButton="0"/>
    <filterColumn colId="8" showButton="0"/>
    <filterColumn colId="10" showButton="0"/>
    <filterColumn colId="11" showButton="0"/>
    <filterColumn colId="13" showButton="0"/>
    <filterColumn colId="15" showButton="0"/>
    <filterColumn colId="16" showButton="0"/>
    <filterColumn colId="18" showButton="0"/>
    <filterColumn colId="22" showButton="0"/>
  </autoFilter>
  <mergeCells count="10">
    <mergeCell ref="A3:A4"/>
    <mergeCell ref="W3:X3"/>
    <mergeCell ref="P3:R3"/>
    <mergeCell ref="S3:T3"/>
    <mergeCell ref="B3:C3"/>
    <mergeCell ref="D3:E3"/>
    <mergeCell ref="F3:G3"/>
    <mergeCell ref="H3:J3"/>
    <mergeCell ref="K3:M3"/>
    <mergeCell ref="N3:O3"/>
  </mergeCells>
  <pageMargins left="0.39" right="0.22" top="0.37" bottom="0.25" header="0.16" footer="0.2"/>
  <pageSetup paperSize="9" scale="57" fitToHeight="0"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9"/>
  <sheetViews>
    <sheetView topLeftCell="A24" zoomScale="90" zoomScaleNormal="90" workbookViewId="0">
      <selection activeCell="H23" sqref="H23"/>
    </sheetView>
  </sheetViews>
  <sheetFormatPr defaultRowHeight="15" x14ac:dyDescent="0.25"/>
  <cols>
    <col min="2" max="2" width="15" bestFit="1" customWidth="1"/>
  </cols>
  <sheetData>
    <row r="1" spans="1:2" x14ac:dyDescent="0.25">
      <c r="A1" s="84"/>
      <c r="B1" s="84"/>
    </row>
    <row r="2" spans="1:2" x14ac:dyDescent="0.25">
      <c r="A2" s="84"/>
      <c r="B2" s="84"/>
    </row>
    <row r="3" spans="1:2" x14ac:dyDescent="0.25">
      <c r="A3" s="84"/>
      <c r="B3" s="84"/>
    </row>
    <row r="4" spans="1:2" x14ac:dyDescent="0.25">
      <c r="A4" s="84"/>
      <c r="B4" s="84"/>
    </row>
    <row r="5" spans="1:2" x14ac:dyDescent="0.25">
      <c r="A5" s="84"/>
      <c r="B5" s="84"/>
    </row>
    <row r="6" spans="1:2" x14ac:dyDescent="0.25">
      <c r="A6" s="84"/>
      <c r="B6" s="84"/>
    </row>
    <row r="7" spans="1:2" x14ac:dyDescent="0.25">
      <c r="A7" s="84"/>
      <c r="B7" s="84"/>
    </row>
    <row r="8" spans="1:2" x14ac:dyDescent="0.25">
      <c r="A8" s="84"/>
      <c r="B8" s="84"/>
    </row>
    <row r="9" spans="1:2" x14ac:dyDescent="0.25">
      <c r="B9" s="84"/>
    </row>
  </sheetData>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
  <sheetViews>
    <sheetView workbookViewId="0"/>
  </sheetViews>
  <sheetFormatPr defaultRowHeight="15" x14ac:dyDescent="0.25"/>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347"/>
  <sheetViews>
    <sheetView topLeftCell="A334" workbookViewId="0">
      <selection activeCell="J341" sqref="J341"/>
    </sheetView>
  </sheetViews>
  <sheetFormatPr defaultColWidth="9.140625" defaultRowHeight="34.5" customHeight="1" x14ac:dyDescent="0.25"/>
  <cols>
    <col min="1" max="1" width="17.28515625" style="46" customWidth="1"/>
    <col min="2" max="2" width="28.28515625" style="46" customWidth="1"/>
    <col min="3" max="3" width="45" style="46" customWidth="1"/>
    <col min="4" max="4" width="50.7109375" style="46" customWidth="1"/>
    <col min="5" max="7" width="0" style="46" hidden="1" customWidth="1"/>
    <col min="8" max="8" width="13" style="46" hidden="1" customWidth="1"/>
    <col min="9" max="9" width="14.7109375" style="46" hidden="1" customWidth="1"/>
    <col min="10" max="10" width="34" style="67" customWidth="1"/>
    <col min="11" max="11" width="55.5703125" style="68" customWidth="1"/>
    <col min="12" max="12" width="15" style="46" customWidth="1"/>
    <col min="13" max="16384" width="9.140625" style="46"/>
  </cols>
  <sheetData>
    <row r="1" spans="1:11" ht="34.5" customHeight="1" x14ac:dyDescent="0.25">
      <c r="A1" s="41"/>
      <c r="B1" s="42"/>
      <c r="C1" s="42"/>
      <c r="D1" s="43" t="s">
        <v>176</v>
      </c>
      <c r="E1" s="42"/>
      <c r="F1" s="42"/>
      <c r="G1" s="42"/>
      <c r="H1" s="42"/>
      <c r="I1" s="42"/>
      <c r="J1" s="44"/>
      <c r="K1" s="45"/>
    </row>
    <row r="2" spans="1:11" ht="34.5" customHeight="1" x14ac:dyDescent="0.25">
      <c r="A2" s="47" t="s">
        <v>177</v>
      </c>
      <c r="B2" s="48" t="s">
        <v>178</v>
      </c>
      <c r="C2" s="48" t="s">
        <v>179</v>
      </c>
      <c r="D2" s="48" t="s">
        <v>55</v>
      </c>
      <c r="E2" s="48" t="s">
        <v>180</v>
      </c>
      <c r="F2" s="48" t="s">
        <v>181</v>
      </c>
      <c r="G2" s="48" t="s">
        <v>182</v>
      </c>
      <c r="H2" s="48" t="s">
        <v>183</v>
      </c>
      <c r="I2" s="48" t="s">
        <v>184</v>
      </c>
      <c r="J2" s="49" t="s">
        <v>185</v>
      </c>
      <c r="K2" s="48" t="s">
        <v>92</v>
      </c>
    </row>
    <row r="3" spans="1:11" ht="34.5" customHeight="1" x14ac:dyDescent="0.25">
      <c r="A3" s="47"/>
      <c r="B3" s="48"/>
      <c r="C3" s="48"/>
      <c r="D3" s="48" t="s">
        <v>186</v>
      </c>
      <c r="E3" s="48"/>
      <c r="F3" s="48"/>
      <c r="G3" s="48"/>
      <c r="H3" s="48"/>
      <c r="I3" s="48"/>
      <c r="J3" s="50">
        <v>14830584.35</v>
      </c>
      <c r="K3" s="48"/>
    </row>
    <row r="4" spans="1:11" s="55" customFormat="1" ht="34.5" customHeight="1" x14ac:dyDescent="0.25">
      <c r="A4" s="51" t="s">
        <v>187</v>
      </c>
      <c r="B4" s="52" t="s">
        <v>188</v>
      </c>
      <c r="C4" s="52" t="s">
        <v>189</v>
      </c>
      <c r="D4" s="52" t="s">
        <v>190</v>
      </c>
      <c r="E4" s="52" t="s">
        <v>191</v>
      </c>
      <c r="F4" s="52" t="s">
        <v>191</v>
      </c>
      <c r="G4" s="52" t="s">
        <v>191</v>
      </c>
      <c r="H4" s="52"/>
      <c r="I4" s="52">
        <v>161.29</v>
      </c>
      <c r="J4" s="53">
        <v>-500000</v>
      </c>
      <c r="K4" s="54" t="s">
        <v>192</v>
      </c>
    </row>
    <row r="5" spans="1:11" s="55" customFormat="1" ht="34.5" customHeight="1" x14ac:dyDescent="0.25">
      <c r="A5" s="51" t="s">
        <v>187</v>
      </c>
      <c r="B5" s="52" t="s">
        <v>193</v>
      </c>
      <c r="C5" s="52" t="s">
        <v>194</v>
      </c>
      <c r="D5" s="52" t="s">
        <v>195</v>
      </c>
      <c r="E5" s="52" t="s">
        <v>191</v>
      </c>
      <c r="F5" s="52" t="s">
        <v>191</v>
      </c>
      <c r="G5" s="52" t="s">
        <v>191</v>
      </c>
      <c r="H5" s="52"/>
      <c r="I5" s="52">
        <v>3161.28</v>
      </c>
      <c r="J5" s="56">
        <v>-9800000</v>
      </c>
      <c r="K5" s="52" t="s">
        <v>196</v>
      </c>
    </row>
    <row r="6" spans="1:11" s="55" customFormat="1" ht="34.5" customHeight="1" x14ac:dyDescent="0.25">
      <c r="A6" s="51" t="s">
        <v>187</v>
      </c>
      <c r="B6" s="52" t="s">
        <v>197</v>
      </c>
      <c r="C6" s="52" t="s">
        <v>198</v>
      </c>
      <c r="D6" s="52" t="s">
        <v>199</v>
      </c>
      <c r="E6" s="52" t="s">
        <v>191</v>
      </c>
      <c r="F6" s="52" t="s">
        <v>191</v>
      </c>
      <c r="G6" s="52" t="s">
        <v>191</v>
      </c>
      <c r="H6" s="52">
        <v>161.29</v>
      </c>
      <c r="I6" s="52"/>
      <c r="J6" s="56">
        <v>500000</v>
      </c>
      <c r="K6" s="52" t="s">
        <v>200</v>
      </c>
    </row>
    <row r="7" spans="1:11" ht="34.5" customHeight="1" x14ac:dyDescent="0.25">
      <c r="A7" s="57" t="s">
        <v>201</v>
      </c>
      <c r="B7" s="58"/>
      <c r="C7" s="58"/>
      <c r="D7" s="58" t="s">
        <v>202</v>
      </c>
      <c r="E7" s="58"/>
      <c r="F7" s="58"/>
      <c r="G7" s="58"/>
      <c r="H7" s="59">
        <f>SUM(H3:H6)</f>
        <v>161.29</v>
      </c>
      <c r="I7" s="59">
        <f>SUM(I3:I6)</f>
        <v>3322.57</v>
      </c>
      <c r="J7" s="60">
        <f>SUM(J3:J6)</f>
        <v>5030584.3499999996</v>
      </c>
      <c r="K7" s="52" t="s">
        <v>203</v>
      </c>
    </row>
    <row r="9" spans="1:11" ht="34.5" customHeight="1" x14ac:dyDescent="0.25">
      <c r="A9" s="41"/>
      <c r="B9" s="42"/>
      <c r="C9" s="42"/>
      <c r="D9" s="43" t="s">
        <v>204</v>
      </c>
      <c r="E9" s="42"/>
      <c r="F9" s="42"/>
      <c r="G9" s="42"/>
      <c r="H9" s="42"/>
      <c r="I9" s="42"/>
      <c r="J9" s="44"/>
      <c r="K9" s="45"/>
    </row>
    <row r="10" spans="1:11" ht="34.5" customHeight="1" x14ac:dyDescent="0.25">
      <c r="A10" s="47" t="s">
        <v>177</v>
      </c>
      <c r="B10" s="48" t="s">
        <v>178</v>
      </c>
      <c r="C10" s="48" t="s">
        <v>179</v>
      </c>
      <c r="D10" s="48" t="s">
        <v>55</v>
      </c>
      <c r="E10" s="48" t="s">
        <v>180</v>
      </c>
      <c r="F10" s="48" t="s">
        <v>181</v>
      </c>
      <c r="G10" s="48" t="s">
        <v>182</v>
      </c>
      <c r="H10" s="48" t="s">
        <v>183</v>
      </c>
      <c r="I10" s="48" t="s">
        <v>184</v>
      </c>
      <c r="J10" s="49" t="s">
        <v>185</v>
      </c>
      <c r="K10" s="48" t="s">
        <v>92</v>
      </c>
    </row>
    <row r="11" spans="1:11" ht="34.5" customHeight="1" x14ac:dyDescent="0.25">
      <c r="A11" s="47"/>
      <c r="B11" s="48"/>
      <c r="C11" s="48"/>
      <c r="D11" s="48" t="s">
        <v>186</v>
      </c>
      <c r="E11" s="48"/>
      <c r="F11" s="48"/>
      <c r="G11" s="48"/>
      <c r="H11" s="48"/>
      <c r="I11" s="48"/>
      <c r="J11" s="50">
        <f>J7</f>
        <v>5030584.3499999996</v>
      </c>
      <c r="K11" s="48"/>
    </row>
    <row r="12" spans="1:11" s="55" customFormat="1" ht="34.5" customHeight="1" x14ac:dyDescent="0.25">
      <c r="A12" s="51" t="s">
        <v>205</v>
      </c>
      <c r="B12" s="52" t="s">
        <v>206</v>
      </c>
      <c r="C12" s="52" t="s">
        <v>206</v>
      </c>
      <c r="D12" s="52" t="s">
        <v>207</v>
      </c>
      <c r="E12" s="52" t="s">
        <v>191</v>
      </c>
      <c r="F12" s="52" t="s">
        <v>191</v>
      </c>
      <c r="G12" s="52" t="s">
        <v>191</v>
      </c>
      <c r="H12" s="52"/>
      <c r="I12" s="52">
        <v>160.44999999999999</v>
      </c>
      <c r="J12" s="53">
        <v>-513450</v>
      </c>
      <c r="K12" s="54" t="s">
        <v>208</v>
      </c>
    </row>
    <row r="13" spans="1:11" s="55" customFormat="1" ht="34.5" customHeight="1" x14ac:dyDescent="0.25">
      <c r="A13" s="51" t="s">
        <v>205</v>
      </c>
      <c r="B13" s="52" t="s">
        <v>209</v>
      </c>
      <c r="C13" s="52" t="s">
        <v>189</v>
      </c>
      <c r="D13" s="52" t="s">
        <v>210</v>
      </c>
      <c r="E13" s="52" t="s">
        <v>191</v>
      </c>
      <c r="F13" s="52" t="s">
        <v>191</v>
      </c>
      <c r="G13" s="52" t="s">
        <v>191</v>
      </c>
      <c r="H13" s="52"/>
      <c r="I13" s="52">
        <v>161.29</v>
      </c>
      <c r="J13" s="53">
        <v>-500000</v>
      </c>
      <c r="K13" s="54" t="s">
        <v>192</v>
      </c>
    </row>
    <row r="14" spans="1:11" s="55" customFormat="1" ht="34.5" customHeight="1" x14ac:dyDescent="0.25">
      <c r="A14" s="51" t="s">
        <v>205</v>
      </c>
      <c r="B14" s="52" t="s">
        <v>211</v>
      </c>
      <c r="C14" s="52" t="s">
        <v>189</v>
      </c>
      <c r="D14" s="52" t="s">
        <v>212</v>
      </c>
      <c r="E14" s="52" t="s">
        <v>191</v>
      </c>
      <c r="F14" s="52" t="s">
        <v>191</v>
      </c>
      <c r="G14" s="52" t="s">
        <v>191</v>
      </c>
      <c r="H14" s="52"/>
      <c r="I14" s="52">
        <v>64.52</v>
      </c>
      <c r="J14" s="53">
        <v>-200000</v>
      </c>
      <c r="K14" s="54" t="s">
        <v>192</v>
      </c>
    </row>
    <row r="15" spans="1:11" s="55" customFormat="1" ht="34.5" customHeight="1" x14ac:dyDescent="0.25">
      <c r="A15" s="51" t="s">
        <v>205</v>
      </c>
      <c r="B15" s="52" t="s">
        <v>213</v>
      </c>
      <c r="C15" s="52" t="s">
        <v>198</v>
      </c>
      <c r="D15" s="52" t="s">
        <v>214</v>
      </c>
      <c r="E15" s="52" t="s">
        <v>191</v>
      </c>
      <c r="F15" s="52" t="s">
        <v>191</v>
      </c>
      <c r="G15" s="52" t="s">
        <v>191</v>
      </c>
      <c r="H15" s="52">
        <v>225.81</v>
      </c>
      <c r="I15" s="52"/>
      <c r="J15" s="61">
        <v>700000</v>
      </c>
      <c r="K15" s="52"/>
    </row>
    <row r="16" spans="1:11" ht="34.5" customHeight="1" x14ac:dyDescent="0.25">
      <c r="A16" s="57" t="s">
        <v>201</v>
      </c>
      <c r="B16" s="58"/>
      <c r="C16" s="58"/>
      <c r="D16" s="58" t="s">
        <v>202</v>
      </c>
      <c r="E16" s="58"/>
      <c r="F16" s="58"/>
      <c r="G16" s="58"/>
      <c r="H16" s="59">
        <f>SUM(H11:H15)</f>
        <v>225.81</v>
      </c>
      <c r="I16" s="59">
        <f>SUM(I11:I15)</f>
        <v>386.26</v>
      </c>
      <c r="J16" s="60">
        <f>SUM(J11:J15)</f>
        <v>4517134.3499999996</v>
      </c>
      <c r="K16" s="52" t="s">
        <v>215</v>
      </c>
    </row>
    <row r="19" spans="1:11" ht="34.5" customHeight="1" x14ac:dyDescent="0.25">
      <c r="A19" s="41"/>
      <c r="B19" s="42"/>
      <c r="C19" s="42"/>
      <c r="D19" s="43" t="s">
        <v>216</v>
      </c>
      <c r="E19" s="42"/>
      <c r="F19" s="42"/>
      <c r="G19" s="42"/>
      <c r="H19" s="42"/>
      <c r="I19" s="42"/>
      <c r="J19" s="44"/>
      <c r="K19" s="45"/>
    </row>
    <row r="20" spans="1:11" ht="34.5" customHeight="1" x14ac:dyDescent="0.25">
      <c r="A20" s="47" t="s">
        <v>177</v>
      </c>
      <c r="B20" s="48" t="s">
        <v>178</v>
      </c>
      <c r="C20" s="48" t="s">
        <v>179</v>
      </c>
      <c r="D20" s="48" t="s">
        <v>55</v>
      </c>
      <c r="E20" s="48" t="s">
        <v>180</v>
      </c>
      <c r="F20" s="48" t="s">
        <v>181</v>
      </c>
      <c r="G20" s="48" t="s">
        <v>182</v>
      </c>
      <c r="H20" s="48" t="s">
        <v>183</v>
      </c>
      <c r="I20" s="48" t="s">
        <v>184</v>
      </c>
      <c r="J20" s="49" t="s">
        <v>185</v>
      </c>
      <c r="K20" s="48" t="s">
        <v>92</v>
      </c>
    </row>
    <row r="21" spans="1:11" ht="34.5" customHeight="1" x14ac:dyDescent="0.25">
      <c r="A21" s="47"/>
      <c r="B21" s="48"/>
      <c r="C21" s="48"/>
      <c r="D21" s="48" t="s">
        <v>186</v>
      </c>
      <c r="E21" s="48"/>
      <c r="F21" s="48"/>
      <c r="G21" s="48"/>
      <c r="H21" s="48"/>
      <c r="I21" s="48"/>
      <c r="J21" s="62">
        <f>J16</f>
        <v>4517134.3499999996</v>
      </c>
      <c r="K21" s="48"/>
    </row>
    <row r="22" spans="1:11" s="64" customFormat="1" ht="34.5" customHeight="1" x14ac:dyDescent="0.25">
      <c r="A22" s="51" t="s">
        <v>217</v>
      </c>
      <c r="B22" s="52" t="s">
        <v>218</v>
      </c>
      <c r="C22" s="52" t="s">
        <v>218</v>
      </c>
      <c r="D22" s="52" t="s">
        <v>219</v>
      </c>
      <c r="E22" s="52" t="s">
        <v>191</v>
      </c>
      <c r="F22" s="52" t="s">
        <v>191</v>
      </c>
      <c r="G22" s="52" t="s">
        <v>191</v>
      </c>
      <c r="H22" s="52"/>
      <c r="I22" s="52">
        <v>28.06</v>
      </c>
      <c r="J22" s="63">
        <v>-87000</v>
      </c>
      <c r="K22" s="54" t="s">
        <v>220</v>
      </c>
    </row>
    <row r="23" spans="1:11" s="64" customFormat="1" ht="34.5" customHeight="1" x14ac:dyDescent="0.25">
      <c r="A23" s="51" t="s">
        <v>217</v>
      </c>
      <c r="B23" s="52" t="s">
        <v>221</v>
      </c>
      <c r="C23" s="52" t="s">
        <v>222</v>
      </c>
      <c r="D23" s="52" t="s">
        <v>223</v>
      </c>
      <c r="E23" s="52" t="s">
        <v>191</v>
      </c>
      <c r="F23" s="52" t="s">
        <v>191</v>
      </c>
      <c r="G23" s="52" t="s">
        <v>191</v>
      </c>
      <c r="H23" s="52"/>
      <c r="I23" s="52">
        <v>322.58</v>
      </c>
      <c r="J23" s="53">
        <v>-1000000</v>
      </c>
      <c r="K23" s="54" t="s">
        <v>224</v>
      </c>
    </row>
    <row r="24" spans="1:11" s="64" customFormat="1" ht="34.5" customHeight="1" x14ac:dyDescent="0.25">
      <c r="A24" s="51" t="s">
        <v>217</v>
      </c>
      <c r="B24" s="52" t="s">
        <v>225</v>
      </c>
      <c r="C24" s="52" t="s">
        <v>222</v>
      </c>
      <c r="D24" s="52" t="s">
        <v>226</v>
      </c>
      <c r="E24" s="52" t="s">
        <v>191</v>
      </c>
      <c r="F24" s="52" t="s">
        <v>191</v>
      </c>
      <c r="G24" s="52" t="s">
        <v>191</v>
      </c>
      <c r="H24" s="52"/>
      <c r="I24" s="52">
        <v>48.39</v>
      </c>
      <c r="J24" s="53">
        <v>-150000</v>
      </c>
      <c r="K24" s="54" t="s">
        <v>224</v>
      </c>
    </row>
    <row r="25" spans="1:11" s="64" customFormat="1" ht="34.5" customHeight="1" x14ac:dyDescent="0.25">
      <c r="A25" s="51" t="s">
        <v>217</v>
      </c>
      <c r="B25" s="52" t="s">
        <v>227</v>
      </c>
      <c r="C25" s="52" t="s">
        <v>228</v>
      </c>
      <c r="D25" s="52" t="s">
        <v>229</v>
      </c>
      <c r="E25" s="52" t="s">
        <v>191</v>
      </c>
      <c r="F25" s="52" t="s">
        <v>191</v>
      </c>
      <c r="G25" s="52" t="s">
        <v>191</v>
      </c>
      <c r="H25" s="52"/>
      <c r="I25" s="52">
        <v>60.53</v>
      </c>
      <c r="J25" s="63">
        <v>-187634.48</v>
      </c>
      <c r="K25" s="54" t="s">
        <v>230</v>
      </c>
    </row>
    <row r="26" spans="1:11" s="64" customFormat="1" ht="34.5" customHeight="1" x14ac:dyDescent="0.25">
      <c r="A26" s="51" t="s">
        <v>217</v>
      </c>
      <c r="B26" s="52" t="s">
        <v>231</v>
      </c>
      <c r="C26" s="52" t="s">
        <v>232</v>
      </c>
      <c r="D26" s="52" t="s">
        <v>233</v>
      </c>
      <c r="E26" s="52" t="s">
        <v>191</v>
      </c>
      <c r="F26" s="52" t="s">
        <v>191</v>
      </c>
      <c r="G26" s="52" t="s">
        <v>191</v>
      </c>
      <c r="H26" s="52"/>
      <c r="I26" s="52">
        <v>35.479999999999997</v>
      </c>
      <c r="J26" s="63">
        <v>-110000</v>
      </c>
      <c r="K26" s="65" t="s">
        <v>234</v>
      </c>
    </row>
    <row r="27" spans="1:11" s="64" customFormat="1" ht="34.5" customHeight="1" x14ac:dyDescent="0.25">
      <c r="A27" s="51" t="s">
        <v>217</v>
      </c>
      <c r="B27" s="52" t="s">
        <v>235</v>
      </c>
      <c r="C27" s="52" t="s">
        <v>194</v>
      </c>
      <c r="D27" s="52" t="s">
        <v>236</v>
      </c>
      <c r="E27" s="52" t="s">
        <v>191</v>
      </c>
      <c r="F27" s="52" t="s">
        <v>191</v>
      </c>
      <c r="G27" s="52" t="s">
        <v>191</v>
      </c>
      <c r="H27" s="52"/>
      <c r="I27" s="52">
        <v>5111.1099999999997</v>
      </c>
      <c r="J27" s="66">
        <v>-16100000</v>
      </c>
      <c r="K27" s="52"/>
    </row>
    <row r="28" spans="1:11" s="64" customFormat="1" ht="34.5" customHeight="1" x14ac:dyDescent="0.25">
      <c r="A28" s="51" t="s">
        <v>217</v>
      </c>
      <c r="B28" s="52" t="s">
        <v>237</v>
      </c>
      <c r="C28" s="52" t="s">
        <v>228</v>
      </c>
      <c r="D28" s="52" t="s">
        <v>238</v>
      </c>
      <c r="E28" s="52" t="s">
        <v>191</v>
      </c>
      <c r="F28" s="52" t="s">
        <v>191</v>
      </c>
      <c r="G28" s="52" t="s">
        <v>191</v>
      </c>
      <c r="H28" s="52"/>
      <c r="I28" s="52">
        <v>120.95</v>
      </c>
      <c r="J28" s="63">
        <v>-381000</v>
      </c>
      <c r="K28" s="54" t="s">
        <v>239</v>
      </c>
    </row>
    <row r="29" spans="1:11" s="64" customFormat="1" ht="34.5" customHeight="1" x14ac:dyDescent="0.25">
      <c r="A29" s="51" t="s">
        <v>217</v>
      </c>
      <c r="B29" s="52" t="s">
        <v>240</v>
      </c>
      <c r="C29" s="52" t="s">
        <v>228</v>
      </c>
      <c r="D29" s="52" t="s">
        <v>241</v>
      </c>
      <c r="E29" s="52" t="s">
        <v>191</v>
      </c>
      <c r="F29" s="52" t="s">
        <v>191</v>
      </c>
      <c r="G29" s="52" t="s">
        <v>191</v>
      </c>
      <c r="H29" s="52"/>
      <c r="I29" s="52">
        <v>6.29</v>
      </c>
      <c r="J29" s="63">
        <v>-19800</v>
      </c>
      <c r="K29" s="54" t="s">
        <v>239</v>
      </c>
    </row>
    <row r="30" spans="1:11" s="64" customFormat="1" ht="34.5" customHeight="1" x14ac:dyDescent="0.25">
      <c r="A30" s="51" t="s">
        <v>217</v>
      </c>
      <c r="B30" s="52" t="s">
        <v>242</v>
      </c>
      <c r="C30" s="52" t="s">
        <v>243</v>
      </c>
      <c r="D30" s="52" t="s">
        <v>244</v>
      </c>
      <c r="E30" s="52" t="s">
        <v>191</v>
      </c>
      <c r="F30" s="52" t="s">
        <v>191</v>
      </c>
      <c r="G30" s="52" t="s">
        <v>191</v>
      </c>
      <c r="H30" s="52"/>
      <c r="I30" s="52">
        <v>1.27</v>
      </c>
      <c r="J30" s="63">
        <v>-4000</v>
      </c>
      <c r="K30" s="54" t="s">
        <v>245</v>
      </c>
    </row>
    <row r="31" spans="1:11" s="64" customFormat="1" ht="34.5" customHeight="1" x14ac:dyDescent="0.25">
      <c r="A31" s="51" t="s">
        <v>217</v>
      </c>
      <c r="B31" s="52" t="s">
        <v>246</v>
      </c>
      <c r="C31" s="52" t="s">
        <v>247</v>
      </c>
      <c r="D31" s="52" t="s">
        <v>248</v>
      </c>
      <c r="E31" s="52" t="s">
        <v>191</v>
      </c>
      <c r="F31" s="52" t="s">
        <v>191</v>
      </c>
      <c r="G31" s="52" t="s">
        <v>191</v>
      </c>
      <c r="H31" s="52"/>
      <c r="I31" s="52">
        <v>213.17</v>
      </c>
      <c r="J31" s="63">
        <v>-671500</v>
      </c>
      <c r="K31" s="54" t="s">
        <v>220</v>
      </c>
    </row>
    <row r="32" spans="1:11" s="64" customFormat="1" ht="34.5" customHeight="1" x14ac:dyDescent="0.25">
      <c r="A32" s="51" t="s">
        <v>217</v>
      </c>
      <c r="B32" s="52" t="s">
        <v>249</v>
      </c>
      <c r="C32" s="52" t="s">
        <v>247</v>
      </c>
      <c r="D32" s="52" t="s">
        <v>250</v>
      </c>
      <c r="E32" s="52" t="s">
        <v>191</v>
      </c>
      <c r="F32" s="52" t="s">
        <v>191</v>
      </c>
      <c r="G32" s="52" t="s">
        <v>191</v>
      </c>
      <c r="H32" s="52"/>
      <c r="I32" s="52">
        <v>4.57</v>
      </c>
      <c r="J32" s="63">
        <v>-14400</v>
      </c>
      <c r="K32" s="54" t="s">
        <v>251</v>
      </c>
    </row>
    <row r="33" spans="1:11" s="64" customFormat="1" ht="34.5" customHeight="1" x14ac:dyDescent="0.25">
      <c r="A33" s="51" t="s">
        <v>217</v>
      </c>
      <c r="B33" s="52" t="s">
        <v>252</v>
      </c>
      <c r="C33" s="52" t="s">
        <v>253</v>
      </c>
      <c r="D33" s="52" t="s">
        <v>254</v>
      </c>
      <c r="E33" s="52" t="s">
        <v>191</v>
      </c>
      <c r="F33" s="52" t="s">
        <v>191</v>
      </c>
      <c r="G33" s="52" t="s">
        <v>191</v>
      </c>
      <c r="H33" s="52"/>
      <c r="I33" s="52">
        <v>3.17</v>
      </c>
      <c r="J33" s="63">
        <v>-10000</v>
      </c>
      <c r="K33" s="54" t="s">
        <v>255</v>
      </c>
    </row>
    <row r="34" spans="1:11" s="64" customFormat="1" ht="34.5" customHeight="1" x14ac:dyDescent="0.25">
      <c r="A34" s="51" t="s">
        <v>217</v>
      </c>
      <c r="B34" s="52" t="s">
        <v>256</v>
      </c>
      <c r="C34" s="52" t="s">
        <v>247</v>
      </c>
      <c r="D34" s="52" t="s">
        <v>257</v>
      </c>
      <c r="E34" s="52" t="s">
        <v>191</v>
      </c>
      <c r="F34" s="52" t="s">
        <v>191</v>
      </c>
      <c r="G34" s="52" t="s">
        <v>191</v>
      </c>
      <c r="H34" s="52"/>
      <c r="I34" s="52">
        <v>6.35</v>
      </c>
      <c r="J34" s="63">
        <v>-20000</v>
      </c>
      <c r="K34" s="54" t="s">
        <v>234</v>
      </c>
    </row>
    <row r="35" spans="1:11" s="64" customFormat="1" ht="34.5" customHeight="1" x14ac:dyDescent="0.25">
      <c r="A35" s="51" t="s">
        <v>217</v>
      </c>
      <c r="B35" s="52" t="s">
        <v>258</v>
      </c>
      <c r="C35" s="52" t="s">
        <v>247</v>
      </c>
      <c r="D35" s="52" t="s">
        <v>259</v>
      </c>
      <c r="E35" s="52" t="s">
        <v>191</v>
      </c>
      <c r="F35" s="52" t="s">
        <v>191</v>
      </c>
      <c r="G35" s="52" t="s">
        <v>191</v>
      </c>
      <c r="H35" s="52"/>
      <c r="I35" s="52">
        <v>15.87</v>
      </c>
      <c r="J35" s="63">
        <v>-50000</v>
      </c>
      <c r="K35" s="54" t="s">
        <v>234</v>
      </c>
    </row>
    <row r="36" spans="1:11" s="64" customFormat="1" ht="34.5" customHeight="1" x14ac:dyDescent="0.25">
      <c r="A36" s="51" t="s">
        <v>217</v>
      </c>
      <c r="B36" s="52" t="s">
        <v>260</v>
      </c>
      <c r="C36" s="52" t="s">
        <v>247</v>
      </c>
      <c r="D36" s="52" t="s">
        <v>261</v>
      </c>
      <c r="E36" s="52" t="s">
        <v>191</v>
      </c>
      <c r="F36" s="52" t="s">
        <v>191</v>
      </c>
      <c r="G36" s="52" t="s">
        <v>191</v>
      </c>
      <c r="H36" s="52"/>
      <c r="I36" s="52">
        <v>0.6</v>
      </c>
      <c r="J36" s="63">
        <v>-1900</v>
      </c>
      <c r="K36" s="54" t="s">
        <v>262</v>
      </c>
    </row>
    <row r="37" spans="1:11" s="64" customFormat="1" ht="34.5" customHeight="1" x14ac:dyDescent="0.25">
      <c r="A37" s="51" t="s">
        <v>217</v>
      </c>
      <c r="B37" s="52" t="s">
        <v>263</v>
      </c>
      <c r="C37" s="52" t="s">
        <v>247</v>
      </c>
      <c r="D37" s="52" t="s">
        <v>264</v>
      </c>
      <c r="E37" s="52" t="s">
        <v>191</v>
      </c>
      <c r="F37" s="52" t="s">
        <v>191</v>
      </c>
      <c r="G37" s="52" t="s">
        <v>191</v>
      </c>
      <c r="H37" s="52"/>
      <c r="I37" s="52">
        <v>1.27</v>
      </c>
      <c r="J37" s="63">
        <v>-4000</v>
      </c>
      <c r="K37" s="54" t="s">
        <v>265</v>
      </c>
    </row>
    <row r="38" spans="1:11" s="64" customFormat="1" ht="34.5" customHeight="1" x14ac:dyDescent="0.25">
      <c r="A38" s="51" t="s">
        <v>217</v>
      </c>
      <c r="B38" s="52" t="s">
        <v>266</v>
      </c>
      <c r="C38" s="52" t="s">
        <v>267</v>
      </c>
      <c r="D38" s="52" t="s">
        <v>268</v>
      </c>
      <c r="E38" s="52" t="s">
        <v>191</v>
      </c>
      <c r="F38" s="52" t="s">
        <v>191</v>
      </c>
      <c r="G38" s="52" t="s">
        <v>191</v>
      </c>
      <c r="H38" s="52"/>
      <c r="I38" s="52">
        <v>47.62</v>
      </c>
      <c r="J38" s="63">
        <v>-150000</v>
      </c>
      <c r="K38" s="54" t="s">
        <v>269</v>
      </c>
    </row>
    <row r="39" spans="1:11" s="64" customFormat="1" ht="34.5" customHeight="1" x14ac:dyDescent="0.25">
      <c r="A39" s="51" t="s">
        <v>217</v>
      </c>
      <c r="B39" s="52" t="s">
        <v>270</v>
      </c>
      <c r="C39" s="52" t="s">
        <v>247</v>
      </c>
      <c r="D39" s="52" t="s">
        <v>271</v>
      </c>
      <c r="E39" s="52" t="s">
        <v>191</v>
      </c>
      <c r="F39" s="52" t="s">
        <v>191</v>
      </c>
      <c r="G39" s="52" t="s">
        <v>191</v>
      </c>
      <c r="H39" s="52"/>
      <c r="I39" s="52">
        <v>9.52</v>
      </c>
      <c r="J39" s="63">
        <v>-30000</v>
      </c>
      <c r="K39" s="54" t="s">
        <v>234</v>
      </c>
    </row>
    <row r="40" spans="1:11" s="64" customFormat="1" ht="34.5" customHeight="1" x14ac:dyDescent="0.25">
      <c r="A40" s="51" t="s">
        <v>217</v>
      </c>
      <c r="B40" s="52" t="s">
        <v>272</v>
      </c>
      <c r="C40" s="52" t="s">
        <v>247</v>
      </c>
      <c r="D40" s="52" t="s">
        <v>273</v>
      </c>
      <c r="E40" s="52" t="s">
        <v>191</v>
      </c>
      <c r="F40" s="52" t="s">
        <v>191</v>
      </c>
      <c r="G40" s="52" t="s">
        <v>191</v>
      </c>
      <c r="H40" s="52"/>
      <c r="I40" s="52">
        <v>9.52</v>
      </c>
      <c r="J40" s="63">
        <v>-30000</v>
      </c>
      <c r="K40" s="54" t="s">
        <v>234</v>
      </c>
    </row>
    <row r="41" spans="1:11" s="64" customFormat="1" ht="34.5" customHeight="1" x14ac:dyDescent="0.25">
      <c r="A41" s="51" t="s">
        <v>217</v>
      </c>
      <c r="B41" s="52" t="s">
        <v>274</v>
      </c>
      <c r="C41" s="52" t="s">
        <v>247</v>
      </c>
      <c r="D41" s="52" t="s">
        <v>275</v>
      </c>
      <c r="E41" s="52" t="s">
        <v>191</v>
      </c>
      <c r="F41" s="52" t="s">
        <v>191</v>
      </c>
      <c r="G41" s="52" t="s">
        <v>191</v>
      </c>
      <c r="H41" s="52"/>
      <c r="I41" s="52">
        <v>0.6</v>
      </c>
      <c r="J41" s="63">
        <v>-1900</v>
      </c>
      <c r="K41" s="54" t="s">
        <v>262</v>
      </c>
    </row>
    <row r="42" spans="1:11" s="64" customFormat="1" ht="34.5" customHeight="1" x14ac:dyDescent="0.25">
      <c r="A42" s="51" t="s">
        <v>217</v>
      </c>
      <c r="B42" s="52" t="s">
        <v>276</v>
      </c>
      <c r="C42" s="52" t="s">
        <v>277</v>
      </c>
      <c r="D42" s="52" t="s">
        <v>278</v>
      </c>
      <c r="E42" s="52" t="s">
        <v>191</v>
      </c>
      <c r="F42" s="52" t="s">
        <v>191</v>
      </c>
      <c r="G42" s="52" t="s">
        <v>191</v>
      </c>
      <c r="H42" s="52">
        <v>688.53</v>
      </c>
      <c r="I42" s="52"/>
      <c r="J42" s="61">
        <v>2100000</v>
      </c>
      <c r="K42" s="52"/>
    </row>
    <row r="43" spans="1:11" s="64" customFormat="1" ht="34.5" customHeight="1" x14ac:dyDescent="0.25">
      <c r="A43" s="51" t="s">
        <v>217</v>
      </c>
      <c r="B43" s="52" t="s">
        <v>279</v>
      </c>
      <c r="C43" s="52" t="s">
        <v>280</v>
      </c>
      <c r="D43" s="52" t="s">
        <v>281</v>
      </c>
      <c r="E43" s="52" t="s">
        <v>191</v>
      </c>
      <c r="F43" s="52" t="s">
        <v>191</v>
      </c>
      <c r="G43" s="52" t="s">
        <v>191</v>
      </c>
      <c r="H43" s="52">
        <v>3181.82</v>
      </c>
      <c r="I43" s="52"/>
      <c r="J43" s="61">
        <v>10500000</v>
      </c>
      <c r="K43" s="52"/>
    </row>
    <row r="44" spans="1:11" s="64" customFormat="1" ht="34.5" customHeight="1" x14ac:dyDescent="0.25">
      <c r="A44" s="51" t="s">
        <v>217</v>
      </c>
      <c r="B44" s="52" t="s">
        <v>282</v>
      </c>
      <c r="C44" s="52" t="s">
        <v>283</v>
      </c>
      <c r="D44" s="52" t="s">
        <v>284</v>
      </c>
      <c r="E44" s="52" t="s">
        <v>191</v>
      </c>
      <c r="F44" s="52" t="s">
        <v>191</v>
      </c>
      <c r="G44" s="52" t="s">
        <v>191</v>
      </c>
      <c r="H44" s="52">
        <v>1093.75</v>
      </c>
      <c r="I44" s="52"/>
      <c r="J44" s="61">
        <v>3500000</v>
      </c>
      <c r="K44" s="52"/>
    </row>
    <row r="45" spans="1:11" s="64" customFormat="1" ht="34.5" customHeight="1" x14ac:dyDescent="0.25">
      <c r="A45" s="51" t="s">
        <v>217</v>
      </c>
      <c r="B45" s="52" t="s">
        <v>285</v>
      </c>
      <c r="C45" s="52" t="s">
        <v>198</v>
      </c>
      <c r="D45" s="52" t="s">
        <v>286</v>
      </c>
      <c r="E45" s="52" t="s">
        <v>191</v>
      </c>
      <c r="F45" s="52" t="s">
        <v>191</v>
      </c>
      <c r="G45" s="52" t="s">
        <v>191</v>
      </c>
      <c r="H45" s="52">
        <v>5111.1099999999997</v>
      </c>
      <c r="I45" s="52"/>
      <c r="J45" s="56">
        <v>16100000</v>
      </c>
      <c r="K45" s="52"/>
    </row>
    <row r="46" spans="1:11" ht="34.5" customHeight="1" x14ac:dyDescent="0.25">
      <c r="A46" s="57" t="s">
        <v>201</v>
      </c>
      <c r="B46" s="58"/>
      <c r="C46" s="58"/>
      <c r="D46" s="58" t="s">
        <v>202</v>
      </c>
      <c r="E46" s="58"/>
      <c r="F46" s="58"/>
      <c r="G46" s="58"/>
      <c r="H46" s="59">
        <f>SUM(H21:H45)</f>
        <v>10075.209999999999</v>
      </c>
      <c r="I46" s="59">
        <f>SUM(I21:I45)</f>
        <v>6046.9200000000019</v>
      </c>
      <c r="J46" s="60">
        <f>SUM(J21:J45)</f>
        <v>17693999.869999997</v>
      </c>
      <c r="K46" s="52" t="s">
        <v>287</v>
      </c>
    </row>
    <row r="47" spans="1:11" ht="34.5" customHeight="1" x14ac:dyDescent="0.25">
      <c r="J47" s="67">
        <f>J42+J43+J44+J27</f>
        <v>0</v>
      </c>
    </row>
    <row r="48" spans="1:11" ht="34.5" customHeight="1" x14ac:dyDescent="0.25">
      <c r="J48" s="67">
        <f>J46-J47</f>
        <v>17693999.869999997</v>
      </c>
    </row>
    <row r="49" spans="1:11" ht="34.5" customHeight="1" x14ac:dyDescent="0.25">
      <c r="A49" s="41"/>
      <c r="B49" s="42"/>
      <c r="C49" s="42"/>
      <c r="D49" s="43" t="s">
        <v>288</v>
      </c>
      <c r="E49" s="42"/>
      <c r="F49" s="42"/>
      <c r="G49" s="42"/>
      <c r="H49" s="42"/>
      <c r="I49" s="42"/>
      <c r="J49" s="44"/>
      <c r="K49" s="45"/>
    </row>
    <row r="50" spans="1:11" ht="34.5" customHeight="1" x14ac:dyDescent="0.25">
      <c r="A50" s="47" t="s">
        <v>177</v>
      </c>
      <c r="B50" s="48" t="s">
        <v>178</v>
      </c>
      <c r="C50" s="48" t="s">
        <v>179</v>
      </c>
      <c r="D50" s="48" t="s">
        <v>55</v>
      </c>
      <c r="E50" s="48" t="s">
        <v>180</v>
      </c>
      <c r="F50" s="48" t="s">
        <v>181</v>
      </c>
      <c r="G50" s="48" t="s">
        <v>182</v>
      </c>
      <c r="H50" s="48" t="s">
        <v>183</v>
      </c>
      <c r="I50" s="48" t="s">
        <v>184</v>
      </c>
      <c r="J50" s="49" t="s">
        <v>185</v>
      </c>
      <c r="K50" s="48" t="s">
        <v>92</v>
      </c>
    </row>
    <row r="51" spans="1:11" ht="34.5" customHeight="1" x14ac:dyDescent="0.25">
      <c r="A51" s="47"/>
      <c r="B51" s="48"/>
      <c r="C51" s="48"/>
      <c r="D51" s="48" t="s">
        <v>186</v>
      </c>
      <c r="E51" s="48"/>
      <c r="F51" s="48"/>
      <c r="G51" s="48"/>
      <c r="H51" s="48"/>
      <c r="I51" s="48"/>
      <c r="J51" s="62">
        <f>J46</f>
        <v>17693999.869999997</v>
      </c>
      <c r="K51" s="48"/>
    </row>
    <row r="52" spans="1:11" s="64" customFormat="1" ht="34.5" customHeight="1" x14ac:dyDescent="0.25">
      <c r="A52" s="51" t="s">
        <v>289</v>
      </c>
      <c r="B52" s="52" t="s">
        <v>290</v>
      </c>
      <c r="C52" s="52" t="s">
        <v>290</v>
      </c>
      <c r="D52" s="52" t="s">
        <v>291</v>
      </c>
      <c r="E52" s="52" t="s">
        <v>191</v>
      </c>
      <c r="F52" s="52" t="s">
        <v>191</v>
      </c>
      <c r="G52" s="52" t="s">
        <v>191</v>
      </c>
      <c r="H52" s="52"/>
      <c r="I52" s="52">
        <v>1.25</v>
      </c>
      <c r="J52" s="69">
        <v>-4000</v>
      </c>
      <c r="K52" s="54" t="s">
        <v>234</v>
      </c>
    </row>
    <row r="53" spans="1:11" s="64" customFormat="1" ht="34.5" customHeight="1" x14ac:dyDescent="0.25">
      <c r="A53" s="51" t="s">
        <v>289</v>
      </c>
      <c r="B53" s="52" t="s">
        <v>292</v>
      </c>
      <c r="C53" s="52" t="s">
        <v>292</v>
      </c>
      <c r="D53" s="52" t="s">
        <v>293</v>
      </c>
      <c r="E53" s="52" t="s">
        <v>191</v>
      </c>
      <c r="F53" s="52" t="s">
        <v>191</v>
      </c>
      <c r="G53" s="52" t="s">
        <v>191</v>
      </c>
      <c r="H53" s="52"/>
      <c r="I53" s="52">
        <v>88.89</v>
      </c>
      <c r="J53" s="69">
        <v>-280000</v>
      </c>
      <c r="K53" s="54" t="s">
        <v>294</v>
      </c>
    </row>
    <row r="54" spans="1:11" s="64" customFormat="1" ht="34.5" customHeight="1" x14ac:dyDescent="0.25">
      <c r="A54" s="51" t="s">
        <v>289</v>
      </c>
      <c r="B54" s="52" t="s">
        <v>295</v>
      </c>
      <c r="C54" s="52" t="s">
        <v>295</v>
      </c>
      <c r="D54" s="52" t="s">
        <v>296</v>
      </c>
      <c r="E54" s="52" t="s">
        <v>191</v>
      </c>
      <c r="F54" s="52" t="s">
        <v>191</v>
      </c>
      <c r="G54" s="52" t="s">
        <v>191</v>
      </c>
      <c r="H54" s="52"/>
      <c r="I54" s="52">
        <v>7.81</v>
      </c>
      <c r="J54" s="69">
        <v>-25000</v>
      </c>
      <c r="K54" s="54" t="s">
        <v>294</v>
      </c>
    </row>
    <row r="55" spans="1:11" s="64" customFormat="1" ht="34.5" customHeight="1" x14ac:dyDescent="0.25">
      <c r="A55" s="51" t="s">
        <v>289</v>
      </c>
      <c r="B55" s="52" t="s">
        <v>297</v>
      </c>
      <c r="C55" s="52" t="s">
        <v>297</v>
      </c>
      <c r="D55" s="52" t="s">
        <v>298</v>
      </c>
      <c r="E55" s="52" t="s">
        <v>191</v>
      </c>
      <c r="F55" s="52" t="s">
        <v>191</v>
      </c>
      <c r="G55" s="52" t="s">
        <v>191</v>
      </c>
      <c r="H55" s="52">
        <v>10.81</v>
      </c>
      <c r="I55" s="52"/>
      <c r="J55" s="70">
        <v>40000</v>
      </c>
      <c r="K55" s="52"/>
    </row>
    <row r="56" spans="1:11" s="64" customFormat="1" ht="34.5" customHeight="1" x14ac:dyDescent="0.25">
      <c r="A56" s="51" t="s">
        <v>289</v>
      </c>
      <c r="B56" s="52" t="s">
        <v>299</v>
      </c>
      <c r="C56" s="52" t="s">
        <v>299</v>
      </c>
      <c r="D56" s="52" t="s">
        <v>300</v>
      </c>
      <c r="E56" s="52" t="s">
        <v>191</v>
      </c>
      <c r="F56" s="52" t="s">
        <v>191</v>
      </c>
      <c r="G56" s="52" t="s">
        <v>191</v>
      </c>
      <c r="H56" s="52"/>
      <c r="I56" s="52">
        <v>20.63</v>
      </c>
      <c r="J56" s="69">
        <v>-66000</v>
      </c>
      <c r="K56" s="54" t="s">
        <v>294</v>
      </c>
    </row>
    <row r="57" spans="1:11" s="64" customFormat="1" ht="34.5" customHeight="1" x14ac:dyDescent="0.25">
      <c r="A57" s="51" t="s">
        <v>289</v>
      </c>
      <c r="B57" s="52" t="s">
        <v>301</v>
      </c>
      <c r="C57" s="52" t="s">
        <v>301</v>
      </c>
      <c r="D57" s="52" t="s">
        <v>302</v>
      </c>
      <c r="E57" s="52" t="s">
        <v>191</v>
      </c>
      <c r="F57" s="52" t="s">
        <v>191</v>
      </c>
      <c r="G57" s="52" t="s">
        <v>191</v>
      </c>
      <c r="H57" s="52">
        <v>3.12</v>
      </c>
      <c r="I57" s="52"/>
      <c r="J57" s="70">
        <v>10000</v>
      </c>
      <c r="K57" s="52"/>
    </row>
    <row r="58" spans="1:11" s="64" customFormat="1" ht="34.5" customHeight="1" x14ac:dyDescent="0.25">
      <c r="A58" s="51" t="s">
        <v>289</v>
      </c>
      <c r="B58" s="52" t="s">
        <v>303</v>
      </c>
      <c r="C58" s="52" t="s">
        <v>303</v>
      </c>
      <c r="D58" s="52" t="s">
        <v>304</v>
      </c>
      <c r="E58" s="52" t="s">
        <v>191</v>
      </c>
      <c r="F58" s="52" t="s">
        <v>191</v>
      </c>
      <c r="G58" s="52" t="s">
        <v>191</v>
      </c>
      <c r="H58" s="52"/>
      <c r="I58" s="52">
        <v>21.88</v>
      </c>
      <c r="J58" s="69">
        <v>-70000</v>
      </c>
      <c r="K58" s="54" t="s">
        <v>294</v>
      </c>
    </row>
    <row r="59" spans="1:11" s="64" customFormat="1" ht="34.5" customHeight="1" x14ac:dyDescent="0.25">
      <c r="A59" s="51" t="s">
        <v>289</v>
      </c>
      <c r="B59" s="52" t="s">
        <v>305</v>
      </c>
      <c r="C59" s="52" t="s">
        <v>305</v>
      </c>
      <c r="D59" s="52" t="s">
        <v>306</v>
      </c>
      <c r="E59" s="52" t="s">
        <v>191</v>
      </c>
      <c r="F59" s="52" t="s">
        <v>191</v>
      </c>
      <c r="G59" s="52" t="s">
        <v>191</v>
      </c>
      <c r="H59" s="52"/>
      <c r="I59" s="52">
        <v>95.24</v>
      </c>
      <c r="J59" s="69">
        <v>-300000</v>
      </c>
      <c r="K59" s="54" t="s">
        <v>294</v>
      </c>
    </row>
    <row r="60" spans="1:11" s="64" customFormat="1" ht="34.5" customHeight="1" x14ac:dyDescent="0.25">
      <c r="A60" s="51" t="s">
        <v>289</v>
      </c>
      <c r="B60" s="52" t="s">
        <v>307</v>
      </c>
      <c r="C60" s="52" t="s">
        <v>307</v>
      </c>
      <c r="D60" s="52" t="s">
        <v>306</v>
      </c>
      <c r="E60" s="52" t="s">
        <v>191</v>
      </c>
      <c r="F60" s="52" t="s">
        <v>191</v>
      </c>
      <c r="G60" s="52" t="s">
        <v>191</v>
      </c>
      <c r="H60" s="52"/>
      <c r="I60" s="52">
        <v>95.24</v>
      </c>
      <c r="J60" s="69">
        <v>-300000</v>
      </c>
      <c r="K60" s="54" t="s">
        <v>294</v>
      </c>
    </row>
    <row r="61" spans="1:11" s="64" customFormat="1" ht="34.5" customHeight="1" x14ac:dyDescent="0.25">
      <c r="A61" s="51" t="s">
        <v>289</v>
      </c>
      <c r="B61" s="52" t="s">
        <v>308</v>
      </c>
      <c r="C61" s="52" t="s">
        <v>308</v>
      </c>
      <c r="D61" s="52" t="s">
        <v>306</v>
      </c>
      <c r="E61" s="52" t="s">
        <v>191</v>
      </c>
      <c r="F61" s="52" t="s">
        <v>191</v>
      </c>
      <c r="G61" s="52" t="s">
        <v>191</v>
      </c>
      <c r="H61" s="52"/>
      <c r="I61" s="52">
        <v>95.24</v>
      </c>
      <c r="J61" s="69">
        <v>-300000</v>
      </c>
      <c r="K61" s="54" t="s">
        <v>294</v>
      </c>
    </row>
    <row r="62" spans="1:11" s="64" customFormat="1" ht="34.5" customHeight="1" x14ac:dyDescent="0.25">
      <c r="A62" s="51" t="s">
        <v>289</v>
      </c>
      <c r="B62" s="52" t="s">
        <v>309</v>
      </c>
      <c r="C62" s="52" t="s">
        <v>309</v>
      </c>
      <c r="D62" s="52" t="s">
        <v>306</v>
      </c>
      <c r="E62" s="52" t="s">
        <v>191</v>
      </c>
      <c r="F62" s="52" t="s">
        <v>191</v>
      </c>
      <c r="G62" s="52" t="s">
        <v>191</v>
      </c>
      <c r="H62" s="52"/>
      <c r="I62" s="52">
        <v>95.24</v>
      </c>
      <c r="J62" s="69">
        <v>-300000</v>
      </c>
      <c r="K62" s="54" t="s">
        <v>294</v>
      </c>
    </row>
    <row r="63" spans="1:11" s="64" customFormat="1" ht="34.5" customHeight="1" x14ac:dyDescent="0.25">
      <c r="A63" s="51" t="s">
        <v>289</v>
      </c>
      <c r="B63" s="52" t="s">
        <v>310</v>
      </c>
      <c r="C63" s="52" t="s">
        <v>310</v>
      </c>
      <c r="D63" s="52" t="s">
        <v>306</v>
      </c>
      <c r="E63" s="52" t="s">
        <v>191</v>
      </c>
      <c r="F63" s="52" t="s">
        <v>191</v>
      </c>
      <c r="G63" s="52" t="s">
        <v>191</v>
      </c>
      <c r="H63" s="52"/>
      <c r="I63" s="52">
        <v>6.35</v>
      </c>
      <c r="J63" s="69">
        <v>-20000</v>
      </c>
      <c r="K63" s="54" t="s">
        <v>234</v>
      </c>
    </row>
    <row r="64" spans="1:11" s="64" customFormat="1" ht="34.5" customHeight="1" x14ac:dyDescent="0.25">
      <c r="A64" s="51" t="s">
        <v>289</v>
      </c>
      <c r="B64" s="52" t="s">
        <v>311</v>
      </c>
      <c r="C64" s="52" t="s">
        <v>311</v>
      </c>
      <c r="D64" s="52" t="s">
        <v>306</v>
      </c>
      <c r="E64" s="52" t="s">
        <v>191</v>
      </c>
      <c r="F64" s="52" t="s">
        <v>191</v>
      </c>
      <c r="G64" s="52" t="s">
        <v>191</v>
      </c>
      <c r="H64" s="52"/>
      <c r="I64" s="52">
        <v>6.35</v>
      </c>
      <c r="J64" s="69">
        <v>-20000</v>
      </c>
      <c r="K64" s="54" t="s">
        <v>234</v>
      </c>
    </row>
    <row r="65" spans="1:11" s="64" customFormat="1" ht="34.5" customHeight="1" x14ac:dyDescent="0.25">
      <c r="A65" s="51" t="s">
        <v>289</v>
      </c>
      <c r="B65" s="52" t="s">
        <v>312</v>
      </c>
      <c r="C65" s="52" t="s">
        <v>312</v>
      </c>
      <c r="D65" s="52" t="s">
        <v>306</v>
      </c>
      <c r="E65" s="52" t="s">
        <v>191</v>
      </c>
      <c r="F65" s="52" t="s">
        <v>191</v>
      </c>
      <c r="G65" s="52" t="s">
        <v>191</v>
      </c>
      <c r="H65" s="52"/>
      <c r="I65" s="52">
        <v>82.54</v>
      </c>
      <c r="J65" s="69">
        <v>-260000</v>
      </c>
      <c r="K65" s="54" t="s">
        <v>313</v>
      </c>
    </row>
    <row r="66" spans="1:11" s="64" customFormat="1" ht="34.5" customHeight="1" x14ac:dyDescent="0.25">
      <c r="A66" s="51" t="s">
        <v>289</v>
      </c>
      <c r="B66" s="52" t="s">
        <v>314</v>
      </c>
      <c r="C66" s="52" t="s">
        <v>314</v>
      </c>
      <c r="D66" s="52" t="s">
        <v>306</v>
      </c>
      <c r="E66" s="52" t="s">
        <v>191</v>
      </c>
      <c r="F66" s="52" t="s">
        <v>191</v>
      </c>
      <c r="G66" s="52" t="s">
        <v>191</v>
      </c>
      <c r="H66" s="52"/>
      <c r="I66" s="52">
        <v>190.48</v>
      </c>
      <c r="J66" s="69">
        <v>-600000</v>
      </c>
      <c r="K66" s="54" t="s">
        <v>265</v>
      </c>
    </row>
    <row r="67" spans="1:11" s="64" customFormat="1" ht="34.5" customHeight="1" x14ac:dyDescent="0.25">
      <c r="A67" s="51" t="s">
        <v>289</v>
      </c>
      <c r="B67" s="52" t="s">
        <v>315</v>
      </c>
      <c r="C67" s="52" t="s">
        <v>315</v>
      </c>
      <c r="D67" s="52" t="s">
        <v>306</v>
      </c>
      <c r="E67" s="52" t="s">
        <v>191</v>
      </c>
      <c r="F67" s="52" t="s">
        <v>191</v>
      </c>
      <c r="G67" s="52" t="s">
        <v>191</v>
      </c>
      <c r="H67" s="52"/>
      <c r="I67" s="52">
        <v>95.24</v>
      </c>
      <c r="J67" s="69">
        <v>-300000</v>
      </c>
      <c r="K67" s="54" t="s">
        <v>316</v>
      </c>
    </row>
    <row r="68" spans="1:11" s="64" customFormat="1" ht="34.5" customHeight="1" x14ac:dyDescent="0.25">
      <c r="A68" s="51" t="s">
        <v>289</v>
      </c>
      <c r="B68" s="52" t="s">
        <v>317</v>
      </c>
      <c r="C68" s="52" t="s">
        <v>317</v>
      </c>
      <c r="D68" s="52" t="s">
        <v>306</v>
      </c>
      <c r="E68" s="52" t="s">
        <v>191</v>
      </c>
      <c r="F68" s="52" t="s">
        <v>191</v>
      </c>
      <c r="G68" s="52" t="s">
        <v>191</v>
      </c>
      <c r="H68" s="52"/>
      <c r="I68" s="52">
        <v>107.94</v>
      </c>
      <c r="J68" s="69">
        <v>-340000</v>
      </c>
      <c r="K68" s="54" t="s">
        <v>234</v>
      </c>
    </row>
    <row r="69" spans="1:11" s="64" customFormat="1" ht="34.5" customHeight="1" x14ac:dyDescent="0.25">
      <c r="A69" s="51" t="s">
        <v>289</v>
      </c>
      <c r="B69" s="52" t="s">
        <v>318</v>
      </c>
      <c r="C69" s="52" t="s">
        <v>318</v>
      </c>
      <c r="D69" s="52" t="s">
        <v>306</v>
      </c>
      <c r="E69" s="52" t="s">
        <v>191</v>
      </c>
      <c r="F69" s="52" t="s">
        <v>191</v>
      </c>
      <c r="G69" s="52" t="s">
        <v>191</v>
      </c>
      <c r="H69" s="52"/>
      <c r="I69" s="52">
        <v>47.62</v>
      </c>
      <c r="J69" s="69">
        <v>-150000</v>
      </c>
      <c r="K69" s="54" t="s">
        <v>220</v>
      </c>
    </row>
    <row r="70" spans="1:11" s="64" customFormat="1" ht="34.5" customHeight="1" x14ac:dyDescent="0.25">
      <c r="A70" s="51" t="s">
        <v>289</v>
      </c>
      <c r="B70" s="52" t="s">
        <v>319</v>
      </c>
      <c r="C70" s="52" t="s">
        <v>319</v>
      </c>
      <c r="D70" s="52" t="s">
        <v>306</v>
      </c>
      <c r="E70" s="52" t="s">
        <v>191</v>
      </c>
      <c r="F70" s="52" t="s">
        <v>191</v>
      </c>
      <c r="G70" s="52" t="s">
        <v>191</v>
      </c>
      <c r="H70" s="52"/>
      <c r="I70" s="52">
        <v>15.87</v>
      </c>
      <c r="J70" s="69">
        <v>-50000</v>
      </c>
      <c r="K70" s="54" t="s">
        <v>220</v>
      </c>
    </row>
    <row r="71" spans="1:11" s="64" customFormat="1" ht="34.5" customHeight="1" x14ac:dyDescent="0.25">
      <c r="A71" s="51" t="s">
        <v>289</v>
      </c>
      <c r="B71" s="52" t="s">
        <v>320</v>
      </c>
      <c r="C71" s="52" t="s">
        <v>320</v>
      </c>
      <c r="D71" s="52" t="s">
        <v>306</v>
      </c>
      <c r="E71" s="52" t="s">
        <v>191</v>
      </c>
      <c r="F71" s="52" t="s">
        <v>191</v>
      </c>
      <c r="G71" s="52" t="s">
        <v>191</v>
      </c>
      <c r="H71" s="52"/>
      <c r="I71" s="52">
        <v>73.010000000000005</v>
      </c>
      <c r="J71" s="69">
        <v>-230000</v>
      </c>
      <c r="K71" s="54" t="s">
        <v>321</v>
      </c>
    </row>
    <row r="72" spans="1:11" s="64" customFormat="1" ht="34.5" customHeight="1" x14ac:dyDescent="0.25">
      <c r="A72" s="51" t="s">
        <v>289</v>
      </c>
      <c r="B72" s="52" t="s">
        <v>322</v>
      </c>
      <c r="C72" s="52" t="s">
        <v>322</v>
      </c>
      <c r="D72" s="52" t="s">
        <v>306</v>
      </c>
      <c r="E72" s="52" t="s">
        <v>191</v>
      </c>
      <c r="F72" s="52" t="s">
        <v>191</v>
      </c>
      <c r="G72" s="52" t="s">
        <v>191</v>
      </c>
      <c r="H72" s="52"/>
      <c r="I72" s="52">
        <v>158.72999999999999</v>
      </c>
      <c r="J72" s="69">
        <v>-500000</v>
      </c>
      <c r="K72" s="54" t="s">
        <v>230</v>
      </c>
    </row>
    <row r="73" spans="1:11" s="64" customFormat="1" ht="34.5" customHeight="1" x14ac:dyDescent="0.25">
      <c r="A73" s="51" t="s">
        <v>289</v>
      </c>
      <c r="B73" s="52" t="s">
        <v>323</v>
      </c>
      <c r="C73" s="52" t="s">
        <v>323</v>
      </c>
      <c r="D73" s="52" t="s">
        <v>306</v>
      </c>
      <c r="E73" s="52" t="s">
        <v>191</v>
      </c>
      <c r="F73" s="52" t="s">
        <v>191</v>
      </c>
      <c r="G73" s="52" t="s">
        <v>191</v>
      </c>
      <c r="H73" s="52"/>
      <c r="I73" s="52">
        <v>69.84</v>
      </c>
      <c r="J73" s="69">
        <v>-220000</v>
      </c>
      <c r="K73" s="54" t="s">
        <v>316</v>
      </c>
    </row>
    <row r="74" spans="1:11" s="64" customFormat="1" ht="34.5" customHeight="1" x14ac:dyDescent="0.25">
      <c r="A74" s="51" t="s">
        <v>289</v>
      </c>
      <c r="B74" s="52" t="s">
        <v>324</v>
      </c>
      <c r="C74" s="52" t="s">
        <v>324</v>
      </c>
      <c r="D74" s="52" t="s">
        <v>306</v>
      </c>
      <c r="E74" s="52" t="s">
        <v>191</v>
      </c>
      <c r="F74" s="52" t="s">
        <v>191</v>
      </c>
      <c r="G74" s="52" t="s">
        <v>191</v>
      </c>
      <c r="H74" s="52"/>
      <c r="I74" s="52">
        <v>25.4</v>
      </c>
      <c r="J74" s="69">
        <v>-80000</v>
      </c>
      <c r="K74" s="54" t="s">
        <v>234</v>
      </c>
    </row>
    <row r="75" spans="1:11" s="64" customFormat="1" ht="34.5" customHeight="1" x14ac:dyDescent="0.25">
      <c r="A75" s="51" t="s">
        <v>289</v>
      </c>
      <c r="B75" s="52" t="s">
        <v>325</v>
      </c>
      <c r="C75" s="52" t="s">
        <v>325</v>
      </c>
      <c r="D75" s="52" t="s">
        <v>306</v>
      </c>
      <c r="E75" s="52" t="s">
        <v>191</v>
      </c>
      <c r="F75" s="52" t="s">
        <v>191</v>
      </c>
      <c r="G75" s="52" t="s">
        <v>191</v>
      </c>
      <c r="H75" s="52"/>
      <c r="I75" s="52">
        <v>31.75</v>
      </c>
      <c r="J75" s="69">
        <v>-100000</v>
      </c>
      <c r="K75" s="54" t="s">
        <v>234</v>
      </c>
    </row>
    <row r="76" spans="1:11" s="64" customFormat="1" ht="34.5" customHeight="1" x14ac:dyDescent="0.25">
      <c r="A76" s="51" t="s">
        <v>289</v>
      </c>
      <c r="B76" s="52" t="s">
        <v>326</v>
      </c>
      <c r="C76" s="52" t="s">
        <v>326</v>
      </c>
      <c r="D76" s="52" t="s">
        <v>306</v>
      </c>
      <c r="E76" s="52" t="s">
        <v>191</v>
      </c>
      <c r="F76" s="52" t="s">
        <v>191</v>
      </c>
      <c r="G76" s="52" t="s">
        <v>191</v>
      </c>
      <c r="H76" s="52"/>
      <c r="I76" s="52">
        <v>31.75</v>
      </c>
      <c r="J76" s="69">
        <v>-100000</v>
      </c>
      <c r="K76" s="54" t="s">
        <v>234</v>
      </c>
    </row>
    <row r="77" spans="1:11" s="64" customFormat="1" ht="34.5" customHeight="1" x14ac:dyDescent="0.25">
      <c r="A77" s="51" t="s">
        <v>289</v>
      </c>
      <c r="B77" s="52" t="s">
        <v>327</v>
      </c>
      <c r="C77" s="52" t="s">
        <v>327</v>
      </c>
      <c r="D77" s="52" t="s">
        <v>306</v>
      </c>
      <c r="E77" s="52" t="s">
        <v>191</v>
      </c>
      <c r="F77" s="52" t="s">
        <v>191</v>
      </c>
      <c r="G77" s="52" t="s">
        <v>191</v>
      </c>
      <c r="H77" s="52"/>
      <c r="I77" s="52">
        <v>158.72999999999999</v>
      </c>
      <c r="J77" s="69">
        <v>-500000</v>
      </c>
      <c r="K77" s="54" t="s">
        <v>234</v>
      </c>
    </row>
    <row r="78" spans="1:11" s="64" customFormat="1" ht="34.5" customHeight="1" x14ac:dyDescent="0.25">
      <c r="A78" s="51" t="s">
        <v>289</v>
      </c>
      <c r="B78" s="52" t="s">
        <v>328</v>
      </c>
      <c r="C78" s="52" t="s">
        <v>328</v>
      </c>
      <c r="D78" s="52" t="s">
        <v>306</v>
      </c>
      <c r="E78" s="52" t="s">
        <v>191</v>
      </c>
      <c r="F78" s="52" t="s">
        <v>191</v>
      </c>
      <c r="G78" s="52" t="s">
        <v>191</v>
      </c>
      <c r="H78" s="52"/>
      <c r="I78" s="52">
        <v>79.37</v>
      </c>
      <c r="J78" s="69">
        <v>-250000</v>
      </c>
      <c r="K78" s="54" t="s">
        <v>294</v>
      </c>
    </row>
    <row r="79" spans="1:11" s="64" customFormat="1" ht="34.5" customHeight="1" x14ac:dyDescent="0.25">
      <c r="A79" s="51" t="s">
        <v>289</v>
      </c>
      <c r="B79" s="52" t="s">
        <v>329</v>
      </c>
      <c r="C79" s="52" t="s">
        <v>330</v>
      </c>
      <c r="D79" s="52" t="s">
        <v>331</v>
      </c>
      <c r="E79" s="52" t="s">
        <v>191</v>
      </c>
      <c r="F79" s="52" t="s">
        <v>191</v>
      </c>
      <c r="G79" s="52" t="s">
        <v>191</v>
      </c>
      <c r="H79" s="52"/>
      <c r="I79" s="52">
        <v>4.76</v>
      </c>
      <c r="J79" s="69">
        <v>-15000</v>
      </c>
      <c r="K79" s="54" t="s">
        <v>234</v>
      </c>
    </row>
    <row r="80" spans="1:11" s="64" customFormat="1" ht="34.5" customHeight="1" x14ac:dyDescent="0.25">
      <c r="A80" s="51" t="s">
        <v>289</v>
      </c>
      <c r="B80" s="52" t="s">
        <v>332</v>
      </c>
      <c r="C80" s="52" t="s">
        <v>330</v>
      </c>
      <c r="D80" s="52" t="s">
        <v>333</v>
      </c>
      <c r="E80" s="52" t="s">
        <v>191</v>
      </c>
      <c r="F80" s="52" t="s">
        <v>191</v>
      </c>
      <c r="G80" s="52" t="s">
        <v>191</v>
      </c>
      <c r="H80" s="52"/>
      <c r="I80" s="52">
        <v>17.46</v>
      </c>
      <c r="J80" s="69">
        <v>-55000</v>
      </c>
      <c r="K80" s="54" t="s">
        <v>334</v>
      </c>
    </row>
    <row r="81" spans="1:11" s="64" customFormat="1" ht="34.5" customHeight="1" x14ac:dyDescent="0.25">
      <c r="A81" s="51" t="s">
        <v>289</v>
      </c>
      <c r="B81" s="52" t="s">
        <v>335</v>
      </c>
      <c r="C81" s="52" t="s">
        <v>330</v>
      </c>
      <c r="D81" s="52" t="s">
        <v>336</v>
      </c>
      <c r="E81" s="52" t="s">
        <v>191</v>
      </c>
      <c r="F81" s="52" t="s">
        <v>191</v>
      </c>
      <c r="G81" s="52" t="s">
        <v>191</v>
      </c>
      <c r="H81" s="52"/>
      <c r="I81" s="52">
        <v>22.22</v>
      </c>
      <c r="J81" s="69">
        <v>-70000</v>
      </c>
      <c r="K81" s="54" t="s">
        <v>334</v>
      </c>
    </row>
    <row r="82" spans="1:11" s="64" customFormat="1" ht="34.5" customHeight="1" x14ac:dyDescent="0.25">
      <c r="A82" s="51" t="s">
        <v>289</v>
      </c>
      <c r="B82" s="52" t="s">
        <v>337</v>
      </c>
      <c r="C82" s="52" t="s">
        <v>330</v>
      </c>
      <c r="D82" s="52" t="s">
        <v>338</v>
      </c>
      <c r="E82" s="52" t="s">
        <v>191</v>
      </c>
      <c r="F82" s="52" t="s">
        <v>191</v>
      </c>
      <c r="G82" s="52" t="s">
        <v>191</v>
      </c>
      <c r="H82" s="52"/>
      <c r="I82" s="52">
        <v>11.43</v>
      </c>
      <c r="J82" s="69">
        <v>-36000</v>
      </c>
      <c r="K82" s="54" t="s">
        <v>234</v>
      </c>
    </row>
    <row r="83" spans="1:11" s="64" customFormat="1" ht="34.5" customHeight="1" x14ac:dyDescent="0.25">
      <c r="A83" s="51" t="s">
        <v>289</v>
      </c>
      <c r="B83" s="52" t="s">
        <v>339</v>
      </c>
      <c r="C83" s="52" t="s">
        <v>330</v>
      </c>
      <c r="D83" s="52" t="s">
        <v>340</v>
      </c>
      <c r="E83" s="52" t="s">
        <v>191</v>
      </c>
      <c r="F83" s="52" t="s">
        <v>191</v>
      </c>
      <c r="G83" s="52" t="s">
        <v>191</v>
      </c>
      <c r="H83" s="52"/>
      <c r="I83" s="52">
        <v>58.73</v>
      </c>
      <c r="J83" s="69">
        <v>-185000</v>
      </c>
      <c r="K83" s="54" t="s">
        <v>294</v>
      </c>
    </row>
    <row r="84" spans="1:11" s="64" customFormat="1" ht="34.5" customHeight="1" x14ac:dyDescent="0.25">
      <c r="A84" s="51" t="s">
        <v>289</v>
      </c>
      <c r="B84" s="52" t="s">
        <v>341</v>
      </c>
      <c r="C84" s="52" t="s">
        <v>222</v>
      </c>
      <c r="D84" s="52" t="s">
        <v>342</v>
      </c>
      <c r="E84" s="52" t="s">
        <v>191</v>
      </c>
      <c r="F84" s="52" t="s">
        <v>191</v>
      </c>
      <c r="G84" s="52" t="s">
        <v>191</v>
      </c>
      <c r="H84" s="52"/>
      <c r="I84" s="52">
        <v>82</v>
      </c>
      <c r="J84" s="69">
        <v>-258300</v>
      </c>
      <c r="K84" s="54" t="s">
        <v>224</v>
      </c>
    </row>
    <row r="85" spans="1:11" s="64" customFormat="1" ht="34.5" customHeight="1" x14ac:dyDescent="0.25">
      <c r="A85" s="51" t="s">
        <v>289</v>
      </c>
      <c r="B85" s="71" t="s">
        <v>343</v>
      </c>
      <c r="C85" s="71" t="s">
        <v>222</v>
      </c>
      <c r="D85" s="71" t="s">
        <v>344</v>
      </c>
      <c r="E85" s="71" t="s">
        <v>191</v>
      </c>
      <c r="F85" s="71" t="s">
        <v>191</v>
      </c>
      <c r="G85" s="71" t="s">
        <v>191</v>
      </c>
      <c r="H85" s="71"/>
      <c r="I85" s="71">
        <v>25.4</v>
      </c>
      <c r="J85" s="69">
        <v>-80000</v>
      </c>
      <c r="K85" s="54" t="s">
        <v>316</v>
      </c>
    </row>
    <row r="86" spans="1:11" s="64" customFormat="1" ht="34.5" customHeight="1" x14ac:dyDescent="0.25">
      <c r="A86" s="51" t="s">
        <v>289</v>
      </c>
      <c r="B86" s="52" t="s">
        <v>345</v>
      </c>
      <c r="C86" s="52" t="s">
        <v>222</v>
      </c>
      <c r="D86" s="52" t="s">
        <v>346</v>
      </c>
      <c r="E86" s="52" t="s">
        <v>191</v>
      </c>
      <c r="F86" s="52" t="s">
        <v>191</v>
      </c>
      <c r="G86" s="52" t="s">
        <v>191</v>
      </c>
      <c r="H86" s="52"/>
      <c r="I86" s="52">
        <v>38.1</v>
      </c>
      <c r="J86" s="69">
        <v>-120000</v>
      </c>
      <c r="K86" s="54" t="s">
        <v>347</v>
      </c>
    </row>
    <row r="87" spans="1:11" s="64" customFormat="1" ht="34.5" customHeight="1" x14ac:dyDescent="0.25">
      <c r="A87" s="51" t="s">
        <v>289</v>
      </c>
      <c r="B87" s="52" t="s">
        <v>348</v>
      </c>
      <c r="C87" s="52" t="s">
        <v>222</v>
      </c>
      <c r="D87" s="52" t="s">
        <v>349</v>
      </c>
      <c r="E87" s="52" t="s">
        <v>191</v>
      </c>
      <c r="F87" s="52" t="s">
        <v>191</v>
      </c>
      <c r="G87" s="52" t="s">
        <v>191</v>
      </c>
      <c r="H87" s="52"/>
      <c r="I87" s="52">
        <v>253.97</v>
      </c>
      <c r="J87" s="69">
        <v>-800000</v>
      </c>
      <c r="K87" s="54" t="s">
        <v>347</v>
      </c>
    </row>
    <row r="88" spans="1:11" s="64" customFormat="1" ht="34.5" customHeight="1" x14ac:dyDescent="0.25">
      <c r="A88" s="51" t="s">
        <v>289</v>
      </c>
      <c r="B88" s="52" t="s">
        <v>350</v>
      </c>
      <c r="C88" s="52" t="s">
        <v>222</v>
      </c>
      <c r="D88" s="52" t="s">
        <v>351</v>
      </c>
      <c r="E88" s="52" t="s">
        <v>191</v>
      </c>
      <c r="F88" s="52" t="s">
        <v>191</v>
      </c>
      <c r="G88" s="52" t="s">
        <v>191</v>
      </c>
      <c r="H88" s="52"/>
      <c r="I88" s="52">
        <v>111.11</v>
      </c>
      <c r="J88" s="69">
        <v>-350000</v>
      </c>
      <c r="K88" s="54" t="s">
        <v>347</v>
      </c>
    </row>
    <row r="89" spans="1:11" s="64" customFormat="1" ht="34.5" customHeight="1" x14ac:dyDescent="0.25">
      <c r="A89" s="51" t="s">
        <v>289</v>
      </c>
      <c r="B89" s="52" t="s">
        <v>352</v>
      </c>
      <c r="C89" s="52" t="s">
        <v>222</v>
      </c>
      <c r="D89" s="52" t="s">
        <v>353</v>
      </c>
      <c r="E89" s="52" t="s">
        <v>191</v>
      </c>
      <c r="F89" s="52" t="s">
        <v>191</v>
      </c>
      <c r="G89" s="52" t="s">
        <v>191</v>
      </c>
      <c r="H89" s="52"/>
      <c r="I89" s="52">
        <v>88.89</v>
      </c>
      <c r="J89" s="69">
        <v>-280000</v>
      </c>
      <c r="K89" s="54" t="s">
        <v>224</v>
      </c>
    </row>
    <row r="90" spans="1:11" s="64" customFormat="1" ht="34.5" customHeight="1" x14ac:dyDescent="0.25">
      <c r="A90" s="51" t="s">
        <v>289</v>
      </c>
      <c r="B90" s="52" t="s">
        <v>354</v>
      </c>
      <c r="C90" s="52" t="s">
        <v>222</v>
      </c>
      <c r="D90" s="52" t="s">
        <v>355</v>
      </c>
      <c r="E90" s="52" t="s">
        <v>191</v>
      </c>
      <c r="F90" s="52" t="s">
        <v>191</v>
      </c>
      <c r="G90" s="52" t="s">
        <v>191</v>
      </c>
      <c r="H90" s="52"/>
      <c r="I90" s="52">
        <v>95.24</v>
      </c>
      <c r="J90" s="69">
        <v>-300000</v>
      </c>
      <c r="K90" s="54" t="s">
        <v>316</v>
      </c>
    </row>
    <row r="91" spans="1:11" s="64" customFormat="1" ht="34.5" customHeight="1" x14ac:dyDescent="0.25">
      <c r="A91" s="51" t="s">
        <v>289</v>
      </c>
      <c r="B91" s="52" t="s">
        <v>356</v>
      </c>
      <c r="C91" s="52" t="s">
        <v>222</v>
      </c>
      <c r="D91" s="52" t="s">
        <v>357</v>
      </c>
      <c r="E91" s="52" t="s">
        <v>191</v>
      </c>
      <c r="F91" s="52" t="s">
        <v>191</v>
      </c>
      <c r="G91" s="52" t="s">
        <v>191</v>
      </c>
      <c r="H91" s="52"/>
      <c r="I91" s="52">
        <v>120.63</v>
      </c>
      <c r="J91" s="69">
        <v>-380000</v>
      </c>
      <c r="K91" s="54" t="s">
        <v>347</v>
      </c>
    </row>
    <row r="92" spans="1:11" s="64" customFormat="1" ht="34.5" customHeight="1" x14ac:dyDescent="0.25">
      <c r="A92" s="51" t="s">
        <v>289</v>
      </c>
      <c r="B92" s="52" t="s">
        <v>358</v>
      </c>
      <c r="C92" s="52" t="s">
        <v>222</v>
      </c>
      <c r="D92" s="52" t="s">
        <v>359</v>
      </c>
      <c r="E92" s="52" t="s">
        <v>191</v>
      </c>
      <c r="F92" s="52" t="s">
        <v>191</v>
      </c>
      <c r="G92" s="52" t="s">
        <v>191</v>
      </c>
      <c r="H92" s="52"/>
      <c r="I92" s="52">
        <v>79.37</v>
      </c>
      <c r="J92" s="69">
        <v>-250000</v>
      </c>
      <c r="K92" s="54" t="s">
        <v>347</v>
      </c>
    </row>
    <row r="93" spans="1:11" s="64" customFormat="1" ht="34.5" customHeight="1" x14ac:dyDescent="0.25">
      <c r="A93" s="51" t="s">
        <v>289</v>
      </c>
      <c r="B93" s="52" t="s">
        <v>360</v>
      </c>
      <c r="C93" s="52" t="s">
        <v>222</v>
      </c>
      <c r="D93" s="52" t="s">
        <v>361</v>
      </c>
      <c r="E93" s="52" t="s">
        <v>191</v>
      </c>
      <c r="F93" s="52" t="s">
        <v>191</v>
      </c>
      <c r="G93" s="52" t="s">
        <v>191</v>
      </c>
      <c r="H93" s="52"/>
      <c r="I93" s="52">
        <v>253.97</v>
      </c>
      <c r="J93" s="69">
        <v>-800000</v>
      </c>
      <c r="K93" s="54" t="s">
        <v>347</v>
      </c>
    </row>
    <row r="94" spans="1:11" s="64" customFormat="1" ht="34.5" customHeight="1" x14ac:dyDescent="0.25">
      <c r="A94" s="51" t="s">
        <v>289</v>
      </c>
      <c r="B94" s="52" t="s">
        <v>362</v>
      </c>
      <c r="C94" s="52" t="s">
        <v>222</v>
      </c>
      <c r="D94" s="52" t="s">
        <v>363</v>
      </c>
      <c r="E94" s="52" t="s">
        <v>191</v>
      </c>
      <c r="F94" s="52" t="s">
        <v>191</v>
      </c>
      <c r="G94" s="52" t="s">
        <v>191</v>
      </c>
      <c r="H94" s="52"/>
      <c r="I94" s="52">
        <v>47.62</v>
      </c>
      <c r="J94" s="69">
        <v>-150000</v>
      </c>
      <c r="K94" s="54" t="s">
        <v>347</v>
      </c>
    </row>
    <row r="95" spans="1:11" s="64" customFormat="1" ht="34.5" customHeight="1" x14ac:dyDescent="0.25">
      <c r="A95" s="51" t="s">
        <v>289</v>
      </c>
      <c r="B95" s="52" t="s">
        <v>364</v>
      </c>
      <c r="C95" s="52" t="s">
        <v>222</v>
      </c>
      <c r="D95" s="52" t="s">
        <v>365</v>
      </c>
      <c r="E95" s="52" t="s">
        <v>191</v>
      </c>
      <c r="F95" s="52" t="s">
        <v>191</v>
      </c>
      <c r="G95" s="52" t="s">
        <v>191</v>
      </c>
      <c r="H95" s="52"/>
      <c r="I95" s="52">
        <v>231.75</v>
      </c>
      <c r="J95" s="69">
        <v>-730000</v>
      </c>
      <c r="K95" s="54" t="s">
        <v>347</v>
      </c>
    </row>
    <row r="96" spans="1:11" ht="34.5" customHeight="1" x14ac:dyDescent="0.25">
      <c r="A96" s="57" t="s">
        <v>201</v>
      </c>
      <c r="B96" s="58"/>
      <c r="C96" s="58"/>
      <c r="D96" s="58" t="s">
        <v>202</v>
      </c>
      <c r="E96" s="58"/>
      <c r="F96" s="58"/>
      <c r="G96" s="58"/>
      <c r="H96" s="59">
        <f>SUM(H51:H95)</f>
        <v>13.93</v>
      </c>
      <c r="I96" s="59">
        <f>SUM(I51:I95)</f>
        <v>3245.0399999999995</v>
      </c>
      <c r="J96" s="60">
        <f>SUM(J51:J95)</f>
        <v>7519699.8699999973</v>
      </c>
      <c r="K96" s="52" t="s">
        <v>366</v>
      </c>
    </row>
    <row r="99" spans="1:11" ht="34.5" customHeight="1" x14ac:dyDescent="0.25">
      <c r="A99" s="41"/>
      <c r="B99" s="42"/>
      <c r="C99" s="42"/>
      <c r="D99" s="43" t="s">
        <v>367</v>
      </c>
      <c r="E99" s="42"/>
      <c r="F99" s="42"/>
      <c r="G99" s="42"/>
      <c r="H99" s="42"/>
      <c r="I99" s="42"/>
      <c r="J99" s="44"/>
      <c r="K99" s="45"/>
    </row>
    <row r="100" spans="1:11" ht="34.5" customHeight="1" x14ac:dyDescent="0.25">
      <c r="A100" s="47" t="s">
        <v>177</v>
      </c>
      <c r="B100" s="48" t="s">
        <v>178</v>
      </c>
      <c r="C100" s="48" t="s">
        <v>179</v>
      </c>
      <c r="D100" s="48" t="s">
        <v>55</v>
      </c>
      <c r="E100" s="48" t="s">
        <v>180</v>
      </c>
      <c r="F100" s="48" t="s">
        <v>181</v>
      </c>
      <c r="G100" s="48" t="s">
        <v>182</v>
      </c>
      <c r="H100" s="48" t="s">
        <v>183</v>
      </c>
      <c r="I100" s="48" t="s">
        <v>184</v>
      </c>
      <c r="J100" s="49" t="s">
        <v>185</v>
      </c>
      <c r="K100" s="48" t="s">
        <v>92</v>
      </c>
    </row>
    <row r="101" spans="1:11" ht="34.5" customHeight="1" x14ac:dyDescent="0.25">
      <c r="A101" s="47"/>
      <c r="B101" s="48"/>
      <c r="C101" s="48"/>
      <c r="D101" s="48" t="s">
        <v>186</v>
      </c>
      <c r="E101" s="48"/>
      <c r="F101" s="48"/>
      <c r="G101" s="48"/>
      <c r="H101" s="48"/>
      <c r="I101" s="48"/>
      <c r="J101" s="62">
        <f>J96</f>
        <v>7519699.8699999973</v>
      </c>
      <c r="K101" s="48"/>
    </row>
    <row r="102" spans="1:11" s="64" customFormat="1" ht="34.5" customHeight="1" x14ac:dyDescent="0.25">
      <c r="A102" s="51" t="s">
        <v>368</v>
      </c>
      <c r="B102" s="52" t="s">
        <v>369</v>
      </c>
      <c r="C102" s="52" t="s">
        <v>370</v>
      </c>
      <c r="D102" s="52" t="s">
        <v>371</v>
      </c>
      <c r="E102" s="52" t="s">
        <v>191</v>
      </c>
      <c r="F102" s="52" t="s">
        <v>191</v>
      </c>
      <c r="G102" s="52" t="s">
        <v>191</v>
      </c>
      <c r="H102" s="52"/>
      <c r="I102" s="52">
        <v>49.92</v>
      </c>
      <c r="J102" s="70">
        <v>-157233</v>
      </c>
      <c r="K102" s="52"/>
    </row>
    <row r="103" spans="1:11" s="64" customFormat="1" ht="34.5" customHeight="1" x14ac:dyDescent="0.25">
      <c r="A103" s="51" t="s">
        <v>368</v>
      </c>
      <c r="B103" s="52" t="s">
        <v>372</v>
      </c>
      <c r="C103" s="52" t="s">
        <v>198</v>
      </c>
      <c r="D103" s="52" t="s">
        <v>373</v>
      </c>
      <c r="E103" s="52" t="s">
        <v>191</v>
      </c>
      <c r="F103" s="52" t="s">
        <v>191</v>
      </c>
      <c r="G103" s="52" t="s">
        <v>191</v>
      </c>
      <c r="H103" s="52">
        <v>49.92</v>
      </c>
      <c r="I103" s="52"/>
      <c r="J103" s="70">
        <v>157233</v>
      </c>
      <c r="K103" s="52"/>
    </row>
    <row r="104" spans="1:11" s="64" customFormat="1" ht="34.5" customHeight="1" x14ac:dyDescent="0.25">
      <c r="A104" s="51" t="s">
        <v>368</v>
      </c>
      <c r="B104" s="52" t="s">
        <v>374</v>
      </c>
      <c r="C104" s="52" t="s">
        <v>198</v>
      </c>
      <c r="D104" s="52" t="s">
        <v>375</v>
      </c>
      <c r="E104" s="52" t="s">
        <v>191</v>
      </c>
      <c r="F104" s="52" t="s">
        <v>191</v>
      </c>
      <c r="G104" s="52" t="s">
        <v>191</v>
      </c>
      <c r="H104" s="52">
        <v>2539.6799999999998</v>
      </c>
      <c r="I104" s="52"/>
      <c r="J104" s="72">
        <v>8000000</v>
      </c>
      <c r="K104" s="52" t="s">
        <v>376</v>
      </c>
    </row>
    <row r="105" spans="1:11" s="64" customFormat="1" ht="34.5" customHeight="1" x14ac:dyDescent="0.25">
      <c r="A105" s="51" t="s">
        <v>368</v>
      </c>
      <c r="B105" s="52" t="s">
        <v>377</v>
      </c>
      <c r="C105" s="52" t="s">
        <v>378</v>
      </c>
      <c r="D105" s="52" t="s">
        <v>379</v>
      </c>
      <c r="E105" s="52" t="s">
        <v>191</v>
      </c>
      <c r="F105" s="52" t="s">
        <v>191</v>
      </c>
      <c r="G105" s="52" t="s">
        <v>191</v>
      </c>
      <c r="H105" s="52">
        <v>437.5</v>
      </c>
      <c r="I105" s="52"/>
      <c r="J105" s="70">
        <v>1400000</v>
      </c>
      <c r="K105" s="52"/>
    </row>
    <row r="106" spans="1:11" s="64" customFormat="1" ht="34.5" customHeight="1" x14ac:dyDescent="0.25">
      <c r="A106" s="51" t="s">
        <v>368</v>
      </c>
      <c r="B106" s="52" t="s">
        <v>380</v>
      </c>
      <c r="C106" s="52" t="s">
        <v>381</v>
      </c>
      <c r="D106" s="52" t="s">
        <v>382</v>
      </c>
      <c r="E106" s="52" t="s">
        <v>191</v>
      </c>
      <c r="F106" s="52" t="s">
        <v>191</v>
      </c>
      <c r="G106" s="52" t="s">
        <v>191</v>
      </c>
      <c r="H106" s="52">
        <v>112.9</v>
      </c>
      <c r="I106" s="52"/>
      <c r="J106" s="70">
        <v>350000</v>
      </c>
      <c r="K106" s="52"/>
    </row>
    <row r="107" spans="1:11" ht="34.5" customHeight="1" x14ac:dyDescent="0.25">
      <c r="A107" s="57" t="s">
        <v>201</v>
      </c>
      <c r="B107" s="58"/>
      <c r="C107" s="58"/>
      <c r="D107" s="58" t="s">
        <v>202</v>
      </c>
      <c r="E107" s="58"/>
      <c r="F107" s="58"/>
      <c r="G107" s="58"/>
      <c r="H107" s="59">
        <f>SUM(H101:H106)</f>
        <v>3140</v>
      </c>
      <c r="I107" s="59">
        <f>SUM(I101:I106)</f>
        <v>49.92</v>
      </c>
      <c r="J107" s="60">
        <f>SUM(J101:J106)</f>
        <v>17269699.869999997</v>
      </c>
      <c r="K107" s="52" t="s">
        <v>383</v>
      </c>
    </row>
    <row r="108" spans="1:11" ht="34.5" customHeight="1" x14ac:dyDescent="0.25">
      <c r="J108" s="73">
        <f>J106+J105</f>
        <v>1750000</v>
      </c>
    </row>
    <row r="109" spans="1:11" ht="34.5" customHeight="1" x14ac:dyDescent="0.25">
      <c r="J109" s="67">
        <f>J107-J108</f>
        <v>15519699.869999997</v>
      </c>
    </row>
    <row r="110" spans="1:11" ht="34.5" customHeight="1" x14ac:dyDescent="0.25">
      <c r="A110" s="41"/>
      <c r="B110" s="42"/>
      <c r="C110" s="42"/>
      <c r="D110" s="43" t="s">
        <v>384</v>
      </c>
      <c r="E110" s="42"/>
      <c r="F110" s="42"/>
      <c r="G110" s="42"/>
      <c r="H110" s="42"/>
      <c r="I110" s="42"/>
      <c r="J110" s="44"/>
      <c r="K110" s="45"/>
    </row>
    <row r="111" spans="1:11" ht="34.5" customHeight="1" x14ac:dyDescent="0.25">
      <c r="A111" s="47" t="s">
        <v>177</v>
      </c>
      <c r="B111" s="48" t="s">
        <v>178</v>
      </c>
      <c r="C111" s="48" t="s">
        <v>179</v>
      </c>
      <c r="D111" s="48" t="s">
        <v>55</v>
      </c>
      <c r="E111" s="48" t="s">
        <v>180</v>
      </c>
      <c r="F111" s="48" t="s">
        <v>181</v>
      </c>
      <c r="G111" s="48" t="s">
        <v>182</v>
      </c>
      <c r="H111" s="48" t="s">
        <v>183</v>
      </c>
      <c r="I111" s="48" t="s">
        <v>184</v>
      </c>
      <c r="J111" s="49" t="s">
        <v>185</v>
      </c>
      <c r="K111" s="48" t="s">
        <v>92</v>
      </c>
    </row>
    <row r="112" spans="1:11" ht="34.5" customHeight="1" x14ac:dyDescent="0.25">
      <c r="A112" s="47"/>
      <c r="B112" s="48"/>
      <c r="C112" s="48"/>
      <c r="D112" s="48" t="s">
        <v>186</v>
      </c>
      <c r="E112" s="48"/>
      <c r="F112" s="48"/>
      <c r="G112" s="48"/>
      <c r="H112" s="48"/>
      <c r="I112" s="48"/>
      <c r="J112" s="62">
        <f>J107</f>
        <v>17269699.869999997</v>
      </c>
      <c r="K112" s="48"/>
    </row>
    <row r="113" spans="1:11" s="64" customFormat="1" ht="34.5" customHeight="1" x14ac:dyDescent="0.25">
      <c r="A113" s="51" t="s">
        <v>385</v>
      </c>
      <c r="B113" s="52" t="s">
        <v>386</v>
      </c>
      <c r="C113" s="52" t="s">
        <v>386</v>
      </c>
      <c r="D113" s="52" t="s">
        <v>387</v>
      </c>
      <c r="E113" s="52" t="s">
        <v>191</v>
      </c>
      <c r="F113" s="52" t="s">
        <v>191</v>
      </c>
      <c r="G113" s="52" t="s">
        <v>191</v>
      </c>
      <c r="H113" s="52">
        <v>123.08</v>
      </c>
      <c r="I113" s="52"/>
      <c r="J113" s="70">
        <v>400000</v>
      </c>
      <c r="K113" s="52"/>
    </row>
    <row r="114" spans="1:11" s="64" customFormat="1" ht="34.5" customHeight="1" x14ac:dyDescent="0.25">
      <c r="A114" s="51" t="s">
        <v>385</v>
      </c>
      <c r="B114" s="52" t="s">
        <v>388</v>
      </c>
      <c r="C114" s="52" t="s">
        <v>388</v>
      </c>
      <c r="D114" s="52" t="s">
        <v>389</v>
      </c>
      <c r="E114" s="52" t="s">
        <v>191</v>
      </c>
      <c r="F114" s="52" t="s">
        <v>191</v>
      </c>
      <c r="G114" s="52" t="s">
        <v>191</v>
      </c>
      <c r="H114" s="52"/>
      <c r="I114" s="52">
        <v>11.63</v>
      </c>
      <c r="J114" s="69">
        <v>-37200</v>
      </c>
      <c r="K114" s="54" t="s">
        <v>390</v>
      </c>
    </row>
    <row r="115" spans="1:11" s="64" customFormat="1" ht="34.5" customHeight="1" x14ac:dyDescent="0.25">
      <c r="A115" s="51" t="s">
        <v>385</v>
      </c>
      <c r="B115" s="52" t="s">
        <v>391</v>
      </c>
      <c r="C115" s="52" t="s">
        <v>391</v>
      </c>
      <c r="D115" s="52" t="s">
        <v>392</v>
      </c>
      <c r="E115" s="52" t="s">
        <v>191</v>
      </c>
      <c r="F115" s="52" t="s">
        <v>191</v>
      </c>
      <c r="G115" s="52" t="s">
        <v>191</v>
      </c>
      <c r="H115" s="52">
        <v>20</v>
      </c>
      <c r="I115" s="52"/>
      <c r="J115" s="70">
        <v>63000</v>
      </c>
      <c r="K115" s="52"/>
    </row>
    <row r="116" spans="1:11" s="64" customFormat="1" ht="34.5" customHeight="1" x14ac:dyDescent="0.25">
      <c r="A116" s="51" t="s">
        <v>385</v>
      </c>
      <c r="B116" s="52" t="s">
        <v>393</v>
      </c>
      <c r="C116" s="52" t="s">
        <v>393</v>
      </c>
      <c r="D116" s="52" t="s">
        <v>306</v>
      </c>
      <c r="E116" s="52" t="s">
        <v>191</v>
      </c>
      <c r="F116" s="52" t="s">
        <v>191</v>
      </c>
      <c r="G116" s="52" t="s">
        <v>191</v>
      </c>
      <c r="H116" s="52"/>
      <c r="I116" s="52">
        <v>258.06</v>
      </c>
      <c r="J116" s="69">
        <v>-800000</v>
      </c>
      <c r="K116" s="54" t="s">
        <v>230</v>
      </c>
    </row>
    <row r="117" spans="1:11" s="64" customFormat="1" ht="34.5" customHeight="1" x14ac:dyDescent="0.25">
      <c r="A117" s="51" t="s">
        <v>385</v>
      </c>
      <c r="B117" s="52" t="s">
        <v>394</v>
      </c>
      <c r="C117" s="52" t="s">
        <v>394</v>
      </c>
      <c r="D117" s="52" t="s">
        <v>306</v>
      </c>
      <c r="E117" s="52" t="s">
        <v>191</v>
      </c>
      <c r="F117" s="52" t="s">
        <v>191</v>
      </c>
      <c r="G117" s="52" t="s">
        <v>191</v>
      </c>
      <c r="H117" s="52"/>
      <c r="I117" s="52">
        <v>48.39</v>
      </c>
      <c r="J117" s="69">
        <v>-150000</v>
      </c>
      <c r="K117" s="54" t="s">
        <v>395</v>
      </c>
    </row>
    <row r="118" spans="1:11" s="64" customFormat="1" ht="34.5" customHeight="1" x14ac:dyDescent="0.25">
      <c r="A118" s="51" t="s">
        <v>385</v>
      </c>
      <c r="B118" s="52" t="s">
        <v>396</v>
      </c>
      <c r="C118" s="52" t="s">
        <v>396</v>
      </c>
      <c r="D118" s="52" t="s">
        <v>306</v>
      </c>
      <c r="E118" s="52" t="s">
        <v>191</v>
      </c>
      <c r="F118" s="52" t="s">
        <v>191</v>
      </c>
      <c r="G118" s="52" t="s">
        <v>191</v>
      </c>
      <c r="H118" s="52"/>
      <c r="I118" s="52">
        <v>392.13</v>
      </c>
      <c r="J118" s="69">
        <v>-1215600</v>
      </c>
      <c r="K118" s="54" t="s">
        <v>224</v>
      </c>
    </row>
    <row r="119" spans="1:11" s="64" customFormat="1" ht="34.5" customHeight="1" x14ac:dyDescent="0.25">
      <c r="A119" s="51" t="s">
        <v>385</v>
      </c>
      <c r="B119" s="52" t="s">
        <v>397</v>
      </c>
      <c r="C119" s="52" t="s">
        <v>398</v>
      </c>
      <c r="D119" s="52" t="s">
        <v>399</v>
      </c>
      <c r="E119" s="52" t="s">
        <v>191</v>
      </c>
      <c r="F119" s="52" t="s">
        <v>191</v>
      </c>
      <c r="G119" s="52" t="s">
        <v>191</v>
      </c>
      <c r="H119" s="52">
        <v>50</v>
      </c>
      <c r="I119" s="52"/>
      <c r="J119" s="72">
        <v>155000</v>
      </c>
      <c r="K119" s="52" t="s">
        <v>400</v>
      </c>
    </row>
    <row r="120" spans="1:11" s="64" customFormat="1" ht="34.5" customHeight="1" x14ac:dyDescent="0.25">
      <c r="A120" s="51" t="s">
        <v>385</v>
      </c>
      <c r="B120" s="52" t="s">
        <v>401</v>
      </c>
      <c r="C120" s="52" t="s">
        <v>222</v>
      </c>
      <c r="D120" s="52" t="s">
        <v>402</v>
      </c>
      <c r="E120" s="52" t="s">
        <v>191</v>
      </c>
      <c r="F120" s="52" t="s">
        <v>191</v>
      </c>
      <c r="G120" s="52" t="s">
        <v>191</v>
      </c>
      <c r="H120" s="52"/>
      <c r="I120" s="52">
        <v>9.19</v>
      </c>
      <c r="J120" s="69">
        <v>-28500</v>
      </c>
      <c r="K120" s="54" t="s">
        <v>245</v>
      </c>
    </row>
    <row r="121" spans="1:11" s="64" customFormat="1" ht="34.5" customHeight="1" x14ac:dyDescent="0.25">
      <c r="A121" s="51" t="s">
        <v>385</v>
      </c>
      <c r="B121" s="52" t="s">
        <v>403</v>
      </c>
      <c r="C121" s="52" t="s">
        <v>222</v>
      </c>
      <c r="D121" s="52" t="s">
        <v>404</v>
      </c>
      <c r="E121" s="52" t="s">
        <v>191</v>
      </c>
      <c r="F121" s="52" t="s">
        <v>191</v>
      </c>
      <c r="G121" s="52" t="s">
        <v>191</v>
      </c>
      <c r="H121" s="52"/>
      <c r="I121" s="52">
        <v>11.9</v>
      </c>
      <c r="J121" s="69">
        <v>-36900</v>
      </c>
      <c r="K121" s="54" t="s">
        <v>395</v>
      </c>
    </row>
    <row r="122" spans="1:11" s="64" customFormat="1" ht="34.5" customHeight="1" x14ac:dyDescent="0.25">
      <c r="A122" s="51" t="s">
        <v>385</v>
      </c>
      <c r="B122" s="52" t="s">
        <v>405</v>
      </c>
      <c r="C122" s="52" t="s">
        <v>222</v>
      </c>
      <c r="D122" s="52" t="s">
        <v>406</v>
      </c>
      <c r="E122" s="52" t="s">
        <v>191</v>
      </c>
      <c r="F122" s="52" t="s">
        <v>191</v>
      </c>
      <c r="G122" s="52" t="s">
        <v>191</v>
      </c>
      <c r="H122" s="52"/>
      <c r="I122" s="52">
        <v>37.520000000000003</v>
      </c>
      <c r="J122" s="69">
        <v>-116300</v>
      </c>
      <c r="K122" s="54" t="s">
        <v>407</v>
      </c>
    </row>
    <row r="123" spans="1:11" s="64" customFormat="1" ht="34.5" customHeight="1" x14ac:dyDescent="0.25">
      <c r="A123" s="51" t="s">
        <v>385</v>
      </c>
      <c r="B123" s="52" t="s">
        <v>408</v>
      </c>
      <c r="C123" s="52" t="s">
        <v>222</v>
      </c>
      <c r="D123" s="52" t="s">
        <v>409</v>
      </c>
      <c r="E123" s="52" t="s">
        <v>191</v>
      </c>
      <c r="F123" s="52" t="s">
        <v>191</v>
      </c>
      <c r="G123" s="52" t="s">
        <v>191</v>
      </c>
      <c r="H123" s="52"/>
      <c r="I123" s="52">
        <v>148.38999999999999</v>
      </c>
      <c r="J123" s="69">
        <v>-460000</v>
      </c>
      <c r="K123" s="54" t="s">
        <v>347</v>
      </c>
    </row>
    <row r="124" spans="1:11" s="64" customFormat="1" ht="34.5" customHeight="1" x14ac:dyDescent="0.25">
      <c r="A124" s="51" t="s">
        <v>385</v>
      </c>
      <c r="B124" s="52" t="s">
        <v>410</v>
      </c>
      <c r="C124" s="52" t="s">
        <v>222</v>
      </c>
      <c r="D124" s="52" t="s">
        <v>411</v>
      </c>
      <c r="E124" s="52" t="s">
        <v>191</v>
      </c>
      <c r="F124" s="52" t="s">
        <v>191</v>
      </c>
      <c r="G124" s="52" t="s">
        <v>191</v>
      </c>
      <c r="H124" s="52"/>
      <c r="I124" s="52">
        <v>151.61000000000001</v>
      </c>
      <c r="J124" s="69">
        <v>-470000</v>
      </c>
      <c r="K124" s="54" t="s">
        <v>347</v>
      </c>
    </row>
    <row r="125" spans="1:11" s="64" customFormat="1" ht="34.5" customHeight="1" x14ac:dyDescent="0.25">
      <c r="A125" s="51" t="s">
        <v>385</v>
      </c>
      <c r="B125" s="52" t="s">
        <v>412</v>
      </c>
      <c r="C125" s="52" t="s">
        <v>330</v>
      </c>
      <c r="D125" s="52" t="s">
        <v>413</v>
      </c>
      <c r="E125" s="52" t="s">
        <v>191</v>
      </c>
      <c r="F125" s="52" t="s">
        <v>191</v>
      </c>
      <c r="G125" s="52" t="s">
        <v>191</v>
      </c>
      <c r="H125" s="52"/>
      <c r="I125" s="52">
        <v>62.9</v>
      </c>
      <c r="J125" s="69">
        <v>-195000</v>
      </c>
      <c r="K125" s="54" t="s">
        <v>334</v>
      </c>
    </row>
    <row r="126" spans="1:11" s="64" customFormat="1" ht="34.5" customHeight="1" x14ac:dyDescent="0.25">
      <c r="A126" s="51" t="s">
        <v>385</v>
      </c>
      <c r="B126" s="52" t="s">
        <v>414</v>
      </c>
      <c r="C126" s="52" t="s">
        <v>222</v>
      </c>
      <c r="D126" s="52" t="s">
        <v>415</v>
      </c>
      <c r="E126" s="52" t="s">
        <v>191</v>
      </c>
      <c r="F126" s="52" t="s">
        <v>191</v>
      </c>
      <c r="G126" s="52" t="s">
        <v>191</v>
      </c>
      <c r="H126" s="52"/>
      <c r="I126" s="52">
        <v>51.61</v>
      </c>
      <c r="J126" s="69">
        <v>-160000</v>
      </c>
      <c r="K126" s="54" t="s">
        <v>347</v>
      </c>
    </row>
    <row r="127" spans="1:11" s="64" customFormat="1" ht="34.5" customHeight="1" x14ac:dyDescent="0.25">
      <c r="A127" s="51" t="s">
        <v>385</v>
      </c>
      <c r="B127" s="52" t="s">
        <v>416</v>
      </c>
      <c r="C127" s="52" t="s">
        <v>222</v>
      </c>
      <c r="D127" s="52" t="s">
        <v>417</v>
      </c>
      <c r="E127" s="52" t="s">
        <v>191</v>
      </c>
      <c r="F127" s="52" t="s">
        <v>191</v>
      </c>
      <c r="G127" s="52" t="s">
        <v>191</v>
      </c>
      <c r="H127" s="52"/>
      <c r="I127" s="52">
        <v>32.26</v>
      </c>
      <c r="J127" s="69">
        <v>-100000</v>
      </c>
      <c r="K127" s="54" t="s">
        <v>347</v>
      </c>
    </row>
    <row r="128" spans="1:11" s="64" customFormat="1" ht="34.5" customHeight="1" x14ac:dyDescent="0.25">
      <c r="A128" s="51" t="s">
        <v>385</v>
      </c>
      <c r="B128" s="52" t="s">
        <v>418</v>
      </c>
      <c r="C128" s="52" t="s">
        <v>222</v>
      </c>
      <c r="D128" s="52" t="s">
        <v>419</v>
      </c>
      <c r="E128" s="52" t="s">
        <v>191</v>
      </c>
      <c r="F128" s="52" t="s">
        <v>191</v>
      </c>
      <c r="G128" s="52" t="s">
        <v>191</v>
      </c>
      <c r="H128" s="52"/>
      <c r="I128" s="52">
        <v>25.81</v>
      </c>
      <c r="J128" s="69">
        <v>-80000</v>
      </c>
      <c r="K128" s="54" t="s">
        <v>347</v>
      </c>
    </row>
    <row r="129" spans="1:45" s="64" customFormat="1" ht="34.5" customHeight="1" x14ac:dyDescent="0.25">
      <c r="A129" s="51" t="s">
        <v>385</v>
      </c>
      <c r="B129" s="52" t="s">
        <v>420</v>
      </c>
      <c r="C129" s="52" t="s">
        <v>222</v>
      </c>
      <c r="D129" s="52" t="s">
        <v>421</v>
      </c>
      <c r="E129" s="52" t="s">
        <v>191</v>
      </c>
      <c r="F129" s="52" t="s">
        <v>191</v>
      </c>
      <c r="G129" s="52" t="s">
        <v>191</v>
      </c>
      <c r="H129" s="52"/>
      <c r="I129" s="52">
        <v>16.13</v>
      </c>
      <c r="J129" s="69">
        <v>-50000</v>
      </c>
      <c r="K129" s="54" t="s">
        <v>245</v>
      </c>
    </row>
    <row r="130" spans="1:45" s="64" customFormat="1" ht="34.5" customHeight="1" x14ac:dyDescent="0.25">
      <c r="A130" s="51" t="s">
        <v>385</v>
      </c>
      <c r="B130" s="52" t="s">
        <v>422</v>
      </c>
      <c r="C130" s="52" t="s">
        <v>222</v>
      </c>
      <c r="D130" s="52" t="s">
        <v>423</v>
      </c>
      <c r="E130" s="52" t="s">
        <v>191</v>
      </c>
      <c r="F130" s="52" t="s">
        <v>191</v>
      </c>
      <c r="G130" s="52" t="s">
        <v>191</v>
      </c>
      <c r="H130" s="52"/>
      <c r="I130" s="52">
        <v>105.48</v>
      </c>
      <c r="J130" s="69">
        <v>-327000</v>
      </c>
      <c r="K130" s="54" t="s">
        <v>234</v>
      </c>
    </row>
    <row r="131" spans="1:45" s="64" customFormat="1" ht="34.5" customHeight="1" x14ac:dyDescent="0.25">
      <c r="A131" s="51" t="s">
        <v>385</v>
      </c>
      <c r="B131" s="52" t="s">
        <v>424</v>
      </c>
      <c r="C131" s="52" t="s">
        <v>222</v>
      </c>
      <c r="D131" s="52" t="s">
        <v>425</v>
      </c>
      <c r="E131" s="52" t="s">
        <v>191</v>
      </c>
      <c r="F131" s="52" t="s">
        <v>191</v>
      </c>
      <c r="G131" s="52" t="s">
        <v>191</v>
      </c>
      <c r="H131" s="52"/>
      <c r="I131" s="52">
        <v>83.23</v>
      </c>
      <c r="J131" s="69">
        <v>-258000</v>
      </c>
      <c r="K131" s="54" t="s">
        <v>294</v>
      </c>
    </row>
    <row r="132" spans="1:45" ht="34.5" customHeight="1" x14ac:dyDescent="0.25">
      <c r="A132" s="57" t="s">
        <v>201</v>
      </c>
      <c r="B132" s="58"/>
      <c r="C132" s="58"/>
      <c r="D132" s="58" t="s">
        <v>202</v>
      </c>
      <c r="E132" s="58"/>
      <c r="F132" s="58"/>
      <c r="G132" s="58"/>
      <c r="H132" s="59">
        <f>SUM(H112:H131)</f>
        <v>193.07999999999998</v>
      </c>
      <c r="I132" s="59">
        <f>SUM(I112:I131)</f>
        <v>1446.2400000000002</v>
      </c>
      <c r="J132" s="60">
        <f>SUM(J112:J131)</f>
        <v>13403199.869999997</v>
      </c>
      <c r="K132" s="52" t="s">
        <v>426</v>
      </c>
    </row>
    <row r="133" spans="1:45" ht="34.5" customHeight="1" x14ac:dyDescent="0.25">
      <c r="J133" s="73">
        <f>1750000+J119</f>
        <v>1905000</v>
      </c>
    </row>
    <row r="134" spans="1:45" ht="34.5" customHeight="1" x14ac:dyDescent="0.25">
      <c r="J134" s="67">
        <f>J132-J133</f>
        <v>11498199.869999997</v>
      </c>
    </row>
    <row r="135" spans="1:45" ht="34.5" customHeight="1" x14ac:dyDescent="0.25">
      <c r="A135" s="41"/>
      <c r="B135" s="42"/>
      <c r="C135" s="42"/>
      <c r="D135" s="43" t="s">
        <v>427</v>
      </c>
      <c r="E135" s="42"/>
      <c r="F135" s="42"/>
      <c r="G135" s="42"/>
      <c r="H135" s="42"/>
      <c r="I135" s="42"/>
      <c r="J135" s="44"/>
      <c r="K135" s="45"/>
    </row>
    <row r="136" spans="1:45" ht="34.5" customHeight="1" x14ac:dyDescent="0.25">
      <c r="A136" s="47" t="s">
        <v>177</v>
      </c>
      <c r="B136" s="48" t="s">
        <v>178</v>
      </c>
      <c r="C136" s="48" t="s">
        <v>179</v>
      </c>
      <c r="D136" s="48" t="s">
        <v>55</v>
      </c>
      <c r="E136" s="48" t="s">
        <v>180</v>
      </c>
      <c r="F136" s="48" t="s">
        <v>181</v>
      </c>
      <c r="G136" s="48" t="s">
        <v>182</v>
      </c>
      <c r="H136" s="48" t="s">
        <v>183</v>
      </c>
      <c r="I136" s="48" t="s">
        <v>184</v>
      </c>
      <c r="J136" s="49" t="s">
        <v>185</v>
      </c>
      <c r="K136" s="48" t="s">
        <v>92</v>
      </c>
    </row>
    <row r="137" spans="1:45" ht="34.5" customHeight="1" x14ac:dyDescent="0.25">
      <c r="A137" s="47"/>
      <c r="B137" s="48"/>
      <c r="C137" s="48"/>
      <c r="D137" s="48" t="s">
        <v>186</v>
      </c>
      <c r="E137" s="48"/>
      <c r="F137" s="48"/>
      <c r="G137" s="48"/>
      <c r="H137" s="48"/>
      <c r="I137" s="48"/>
      <c r="J137" s="62">
        <f>J132</f>
        <v>13403199.869999997</v>
      </c>
      <c r="K137" s="48"/>
    </row>
    <row r="138" spans="1:45" s="75" customFormat="1" ht="34.5" customHeight="1" x14ac:dyDescent="0.25">
      <c r="A138" s="74" t="s">
        <v>428</v>
      </c>
      <c r="B138" s="71" t="s">
        <v>429</v>
      </c>
      <c r="C138" s="71" t="s">
        <v>429</v>
      </c>
      <c r="D138" s="71" t="s">
        <v>430</v>
      </c>
      <c r="E138" s="71" t="s">
        <v>191</v>
      </c>
      <c r="F138" s="71" t="s">
        <v>191</v>
      </c>
      <c r="G138" s="71" t="s">
        <v>191</v>
      </c>
      <c r="H138" s="71"/>
      <c r="I138" s="71">
        <v>41.27</v>
      </c>
      <c r="J138" s="69">
        <v>-130000</v>
      </c>
      <c r="K138" s="54" t="s">
        <v>234</v>
      </c>
      <c r="L138" s="46"/>
      <c r="M138" s="46"/>
      <c r="N138" s="46"/>
      <c r="O138" s="46"/>
      <c r="P138" s="46"/>
      <c r="Q138" s="46"/>
      <c r="R138" s="46"/>
      <c r="S138" s="46"/>
      <c r="T138" s="46"/>
      <c r="U138" s="46"/>
      <c r="V138" s="46"/>
      <c r="W138" s="46"/>
      <c r="X138" s="46"/>
      <c r="Y138" s="46"/>
      <c r="Z138" s="46"/>
      <c r="AA138" s="46"/>
      <c r="AB138" s="46"/>
      <c r="AC138" s="46"/>
      <c r="AD138" s="46"/>
      <c r="AE138" s="46"/>
      <c r="AF138" s="46"/>
      <c r="AG138" s="46"/>
      <c r="AH138" s="46"/>
      <c r="AI138" s="46"/>
      <c r="AJ138" s="46"/>
      <c r="AK138" s="46"/>
      <c r="AL138" s="46"/>
      <c r="AM138" s="46"/>
      <c r="AN138" s="46"/>
      <c r="AO138" s="46"/>
      <c r="AP138" s="46"/>
      <c r="AQ138" s="46"/>
      <c r="AR138" s="46"/>
      <c r="AS138" s="46"/>
    </row>
    <row r="139" spans="1:45" s="75" customFormat="1" ht="34.5" customHeight="1" x14ac:dyDescent="0.25">
      <c r="A139" s="74" t="s">
        <v>428</v>
      </c>
      <c r="B139" s="71" t="s">
        <v>431</v>
      </c>
      <c r="C139" s="71" t="s">
        <v>194</v>
      </c>
      <c r="D139" s="71" t="s">
        <v>432</v>
      </c>
      <c r="E139" s="71" t="s">
        <v>191</v>
      </c>
      <c r="F139" s="71" t="s">
        <v>191</v>
      </c>
      <c r="G139" s="71" t="s">
        <v>191</v>
      </c>
      <c r="H139" s="71"/>
      <c r="I139" s="71">
        <v>4.84</v>
      </c>
      <c r="J139" s="69">
        <v>-15000</v>
      </c>
      <c r="K139" s="54" t="s">
        <v>245</v>
      </c>
      <c r="L139" s="46"/>
      <c r="M139" s="46"/>
      <c r="N139" s="46"/>
      <c r="O139" s="46"/>
      <c r="P139" s="46"/>
      <c r="Q139" s="46"/>
      <c r="R139" s="46"/>
      <c r="S139" s="46"/>
      <c r="T139" s="46"/>
      <c r="U139" s="46"/>
      <c r="V139" s="46"/>
      <c r="W139" s="46"/>
      <c r="X139" s="46"/>
      <c r="Y139" s="46"/>
      <c r="Z139" s="46"/>
      <c r="AA139" s="46"/>
      <c r="AB139" s="46"/>
      <c r="AC139" s="46"/>
      <c r="AD139" s="46"/>
      <c r="AE139" s="46"/>
      <c r="AF139" s="46"/>
      <c r="AG139" s="46"/>
      <c r="AH139" s="46"/>
      <c r="AI139" s="46"/>
      <c r="AJ139" s="46"/>
      <c r="AK139" s="46"/>
      <c r="AL139" s="46"/>
      <c r="AM139" s="46"/>
      <c r="AN139" s="46"/>
      <c r="AO139" s="46"/>
      <c r="AP139" s="46"/>
      <c r="AQ139" s="46"/>
      <c r="AR139" s="46"/>
      <c r="AS139" s="46"/>
    </row>
    <row r="140" spans="1:45" ht="34.5" customHeight="1" x14ac:dyDescent="0.25">
      <c r="A140" s="51" t="s">
        <v>428</v>
      </c>
      <c r="B140" s="52" t="s">
        <v>433</v>
      </c>
      <c r="C140" s="52" t="s">
        <v>247</v>
      </c>
      <c r="D140" s="52" t="s">
        <v>434</v>
      </c>
      <c r="E140" s="52" t="s">
        <v>191</v>
      </c>
      <c r="F140" s="52" t="s">
        <v>191</v>
      </c>
      <c r="G140" s="52" t="s">
        <v>191</v>
      </c>
      <c r="H140" s="52"/>
      <c r="I140" s="52">
        <v>17.420000000000002</v>
      </c>
      <c r="J140" s="69">
        <v>-54000</v>
      </c>
      <c r="K140" s="54" t="s">
        <v>220</v>
      </c>
    </row>
    <row r="141" spans="1:45" ht="34.5" customHeight="1" x14ac:dyDescent="0.25">
      <c r="A141" s="51" t="s">
        <v>428</v>
      </c>
      <c r="B141" s="52" t="s">
        <v>435</v>
      </c>
      <c r="C141" s="52" t="s">
        <v>247</v>
      </c>
      <c r="D141" s="52" t="s">
        <v>436</v>
      </c>
      <c r="E141" s="52" t="s">
        <v>191</v>
      </c>
      <c r="F141" s="52" t="s">
        <v>191</v>
      </c>
      <c r="G141" s="52" t="s">
        <v>191</v>
      </c>
      <c r="H141" s="52"/>
      <c r="I141" s="52">
        <v>6.45</v>
      </c>
      <c r="J141" s="69">
        <v>-20000</v>
      </c>
      <c r="K141" s="54" t="s">
        <v>220</v>
      </c>
    </row>
    <row r="142" spans="1:45" ht="34.5" customHeight="1" x14ac:dyDescent="0.25">
      <c r="A142" s="51" t="s">
        <v>428</v>
      </c>
      <c r="B142" s="52" t="s">
        <v>437</v>
      </c>
      <c r="C142" s="52" t="s">
        <v>247</v>
      </c>
      <c r="D142" s="52" t="s">
        <v>438</v>
      </c>
      <c r="E142" s="52" t="s">
        <v>191</v>
      </c>
      <c r="F142" s="52" t="s">
        <v>191</v>
      </c>
      <c r="G142" s="52" t="s">
        <v>191</v>
      </c>
      <c r="H142" s="52"/>
      <c r="I142" s="52">
        <v>9.68</v>
      </c>
      <c r="J142" s="69">
        <v>-30000</v>
      </c>
      <c r="K142" s="54" t="s">
        <v>234</v>
      </c>
    </row>
    <row r="143" spans="1:45" ht="34.5" customHeight="1" x14ac:dyDescent="0.25">
      <c r="A143" s="51" t="s">
        <v>428</v>
      </c>
      <c r="B143" s="52" t="s">
        <v>439</v>
      </c>
      <c r="C143" s="52" t="s">
        <v>440</v>
      </c>
      <c r="D143" s="52" t="s">
        <v>441</v>
      </c>
      <c r="E143" s="52" t="s">
        <v>191</v>
      </c>
      <c r="F143" s="52" t="s">
        <v>191</v>
      </c>
      <c r="G143" s="52" t="s">
        <v>191</v>
      </c>
      <c r="H143" s="52">
        <v>126.98</v>
      </c>
      <c r="I143" s="52"/>
      <c r="J143" s="72">
        <v>400000</v>
      </c>
      <c r="K143" s="52"/>
      <c r="AG143" s="76"/>
    </row>
    <row r="144" spans="1:45" ht="34.5" customHeight="1" x14ac:dyDescent="0.25">
      <c r="A144" s="57" t="s">
        <v>201</v>
      </c>
      <c r="B144" s="58"/>
      <c r="C144" s="58"/>
      <c r="D144" s="58" t="s">
        <v>202</v>
      </c>
      <c r="E144" s="58"/>
      <c r="F144" s="58"/>
      <c r="G144" s="58"/>
      <c r="H144" s="59">
        <f>SUM(H137:H143)</f>
        <v>126.98</v>
      </c>
      <c r="I144" s="59">
        <f>SUM(I137:I143)</f>
        <v>79.66</v>
      </c>
      <c r="J144" s="60">
        <f>SUM(J137:J143)</f>
        <v>13554199.869999997</v>
      </c>
      <c r="K144" s="52" t="s">
        <v>442</v>
      </c>
    </row>
    <row r="145" spans="1:11" ht="34.5" customHeight="1" x14ac:dyDescent="0.25">
      <c r="J145" s="73">
        <f>1905000+J143</f>
        <v>2305000</v>
      </c>
    </row>
    <row r="146" spans="1:11" ht="34.5" customHeight="1" x14ac:dyDescent="0.25">
      <c r="J146" s="67">
        <f>J144-J145</f>
        <v>11249199.869999997</v>
      </c>
    </row>
    <row r="148" spans="1:11" ht="34.5" customHeight="1" x14ac:dyDescent="0.25">
      <c r="A148" s="41"/>
      <c r="B148" s="42"/>
      <c r="C148" s="42"/>
      <c r="D148" s="43" t="s">
        <v>443</v>
      </c>
      <c r="E148" s="42"/>
      <c r="F148" s="42"/>
      <c r="G148" s="42"/>
      <c r="H148" s="42"/>
      <c r="I148" s="42"/>
      <c r="J148" s="44"/>
      <c r="K148" s="45"/>
    </row>
    <row r="149" spans="1:11" ht="34.5" customHeight="1" x14ac:dyDescent="0.25">
      <c r="A149" s="47" t="s">
        <v>177</v>
      </c>
      <c r="B149" s="48" t="s">
        <v>178</v>
      </c>
      <c r="C149" s="48" t="s">
        <v>179</v>
      </c>
      <c r="D149" s="48" t="s">
        <v>55</v>
      </c>
      <c r="E149" s="48" t="s">
        <v>180</v>
      </c>
      <c r="F149" s="48" t="s">
        <v>181</v>
      </c>
      <c r="G149" s="48" t="s">
        <v>182</v>
      </c>
      <c r="H149" s="48" t="s">
        <v>183</v>
      </c>
      <c r="I149" s="48" t="s">
        <v>184</v>
      </c>
      <c r="J149" s="49" t="s">
        <v>185</v>
      </c>
      <c r="K149" s="48" t="s">
        <v>92</v>
      </c>
    </row>
    <row r="150" spans="1:11" ht="34.5" customHeight="1" x14ac:dyDescent="0.25">
      <c r="A150" s="47"/>
      <c r="B150" s="48"/>
      <c r="C150" s="48"/>
      <c r="D150" s="48" t="s">
        <v>186</v>
      </c>
      <c r="E150" s="48"/>
      <c r="F150" s="48"/>
      <c r="G150" s="48"/>
      <c r="H150" s="48"/>
      <c r="I150" s="48"/>
      <c r="J150" s="62">
        <f>J144</f>
        <v>13554199.869999997</v>
      </c>
      <c r="K150" s="48"/>
    </row>
    <row r="151" spans="1:11" s="64" customFormat="1" ht="34.5" customHeight="1" x14ac:dyDescent="0.25">
      <c r="A151" s="51" t="s">
        <v>444</v>
      </c>
      <c r="B151" s="52" t="s">
        <v>445</v>
      </c>
      <c r="C151" s="52" t="s">
        <v>445</v>
      </c>
      <c r="D151" s="52" t="s">
        <v>446</v>
      </c>
      <c r="E151" s="52" t="s">
        <v>191</v>
      </c>
      <c r="F151" s="52" t="s">
        <v>191</v>
      </c>
      <c r="G151" s="52" t="s">
        <v>191</v>
      </c>
      <c r="H151" s="52">
        <v>19.670000000000002</v>
      </c>
      <c r="I151" s="52"/>
      <c r="J151" s="70">
        <v>60000</v>
      </c>
      <c r="K151" s="52"/>
    </row>
    <row r="152" spans="1:11" s="64" customFormat="1" ht="34.5" customHeight="1" x14ac:dyDescent="0.25">
      <c r="A152" s="51" t="s">
        <v>444</v>
      </c>
      <c r="B152" s="52" t="s">
        <v>447</v>
      </c>
      <c r="C152" s="52" t="s">
        <v>447</v>
      </c>
      <c r="D152" s="52" t="s">
        <v>448</v>
      </c>
      <c r="E152" s="52" t="s">
        <v>191</v>
      </c>
      <c r="F152" s="52" t="s">
        <v>191</v>
      </c>
      <c r="G152" s="52" t="s">
        <v>191</v>
      </c>
      <c r="H152" s="52">
        <v>19.670000000000002</v>
      </c>
      <c r="I152" s="52"/>
      <c r="J152" s="70">
        <v>60000</v>
      </c>
      <c r="K152" s="52"/>
    </row>
    <row r="153" spans="1:11" s="64" customFormat="1" ht="34.5" customHeight="1" x14ac:dyDescent="0.25">
      <c r="A153" s="51" t="s">
        <v>444</v>
      </c>
      <c r="B153" s="52" t="s">
        <v>449</v>
      </c>
      <c r="C153" s="52" t="s">
        <v>449</v>
      </c>
      <c r="D153" s="52" t="s">
        <v>450</v>
      </c>
      <c r="E153" s="52" t="s">
        <v>191</v>
      </c>
      <c r="F153" s="52" t="s">
        <v>191</v>
      </c>
      <c r="G153" s="52" t="s">
        <v>191</v>
      </c>
      <c r="H153" s="52"/>
      <c r="I153" s="52">
        <v>42.43</v>
      </c>
      <c r="J153" s="69">
        <v>-157000</v>
      </c>
      <c r="K153" s="54" t="s">
        <v>451</v>
      </c>
    </row>
    <row r="154" spans="1:11" s="64" customFormat="1" ht="34.5" customHeight="1" x14ac:dyDescent="0.25">
      <c r="A154" s="51" t="s">
        <v>444</v>
      </c>
      <c r="B154" s="52" t="s">
        <v>452</v>
      </c>
      <c r="C154" s="52" t="s">
        <v>452</v>
      </c>
      <c r="D154" s="52" t="s">
        <v>306</v>
      </c>
      <c r="E154" s="52" t="s">
        <v>191</v>
      </c>
      <c r="F154" s="52" t="s">
        <v>191</v>
      </c>
      <c r="G154" s="52" t="s">
        <v>191</v>
      </c>
      <c r="H154" s="52"/>
      <c r="I154" s="52">
        <v>45.9</v>
      </c>
      <c r="J154" s="69">
        <v>-140000</v>
      </c>
      <c r="K154" s="54" t="s">
        <v>234</v>
      </c>
    </row>
    <row r="155" spans="1:11" s="64" customFormat="1" ht="34.5" customHeight="1" x14ac:dyDescent="0.25">
      <c r="A155" s="51" t="s">
        <v>444</v>
      </c>
      <c r="B155" s="52" t="s">
        <v>453</v>
      </c>
      <c r="C155" s="52" t="s">
        <v>453</v>
      </c>
      <c r="D155" s="52" t="s">
        <v>306</v>
      </c>
      <c r="E155" s="52" t="s">
        <v>191</v>
      </c>
      <c r="F155" s="52" t="s">
        <v>191</v>
      </c>
      <c r="G155" s="52" t="s">
        <v>191</v>
      </c>
      <c r="H155" s="52"/>
      <c r="I155" s="52">
        <v>45.9</v>
      </c>
      <c r="J155" s="69">
        <v>-140000</v>
      </c>
      <c r="K155" s="54" t="s">
        <v>234</v>
      </c>
    </row>
    <row r="156" spans="1:11" s="64" customFormat="1" ht="34.5" customHeight="1" x14ac:dyDescent="0.25">
      <c r="A156" s="51" t="s">
        <v>444</v>
      </c>
      <c r="B156" s="52" t="s">
        <v>454</v>
      </c>
      <c r="C156" s="52" t="s">
        <v>454</v>
      </c>
      <c r="D156" s="52" t="s">
        <v>306</v>
      </c>
      <c r="E156" s="52" t="s">
        <v>191</v>
      </c>
      <c r="F156" s="52" t="s">
        <v>191</v>
      </c>
      <c r="G156" s="52" t="s">
        <v>191</v>
      </c>
      <c r="H156" s="52"/>
      <c r="I156" s="52">
        <v>65.569999999999993</v>
      </c>
      <c r="J156" s="69">
        <v>-200000</v>
      </c>
      <c r="K156" s="54" t="s">
        <v>455</v>
      </c>
    </row>
    <row r="157" spans="1:11" s="64" customFormat="1" ht="34.5" customHeight="1" x14ac:dyDescent="0.25">
      <c r="A157" s="51" t="s">
        <v>444</v>
      </c>
      <c r="B157" s="52" t="s">
        <v>456</v>
      </c>
      <c r="C157" s="52" t="s">
        <v>457</v>
      </c>
      <c r="D157" s="52" t="s">
        <v>458</v>
      </c>
      <c r="E157" s="52" t="s">
        <v>191</v>
      </c>
      <c r="F157" s="52" t="s">
        <v>191</v>
      </c>
      <c r="G157" s="52" t="s">
        <v>191</v>
      </c>
      <c r="H157" s="52"/>
      <c r="I157" s="52">
        <v>14.75</v>
      </c>
      <c r="J157" s="69">
        <v>-45000</v>
      </c>
      <c r="K157" s="54" t="s">
        <v>395</v>
      </c>
    </row>
    <row r="158" spans="1:11" s="64" customFormat="1" ht="34.5" customHeight="1" x14ac:dyDescent="0.25">
      <c r="A158" s="51" t="s">
        <v>444</v>
      </c>
      <c r="B158" s="52" t="s">
        <v>459</v>
      </c>
      <c r="C158" s="52" t="s">
        <v>457</v>
      </c>
      <c r="D158" s="52" t="s">
        <v>460</v>
      </c>
      <c r="E158" s="52" t="s">
        <v>191</v>
      </c>
      <c r="F158" s="52" t="s">
        <v>191</v>
      </c>
      <c r="G158" s="52" t="s">
        <v>191</v>
      </c>
      <c r="H158" s="52"/>
      <c r="I158" s="52">
        <v>36.47</v>
      </c>
      <c r="J158" s="69">
        <v>-111230</v>
      </c>
      <c r="K158" s="54" t="s">
        <v>316</v>
      </c>
    </row>
    <row r="159" spans="1:11" s="64" customFormat="1" ht="34.5" customHeight="1" x14ac:dyDescent="0.25">
      <c r="A159" s="51" t="s">
        <v>444</v>
      </c>
      <c r="B159" s="52" t="s">
        <v>461</v>
      </c>
      <c r="C159" s="52" t="s">
        <v>462</v>
      </c>
      <c r="D159" s="52" t="s">
        <v>463</v>
      </c>
      <c r="E159" s="52" t="s">
        <v>191</v>
      </c>
      <c r="F159" s="52" t="s">
        <v>191</v>
      </c>
      <c r="G159" s="52" t="s">
        <v>191</v>
      </c>
      <c r="H159" s="52"/>
      <c r="I159" s="52">
        <v>9.51</v>
      </c>
      <c r="J159" s="69">
        <v>-29000</v>
      </c>
      <c r="K159" s="54" t="s">
        <v>451</v>
      </c>
    </row>
    <row r="160" spans="1:11" s="64" customFormat="1" ht="34.5" customHeight="1" x14ac:dyDescent="0.25">
      <c r="A160" s="51" t="s">
        <v>444</v>
      </c>
      <c r="B160" s="52" t="s">
        <v>464</v>
      </c>
      <c r="C160" s="52" t="s">
        <v>457</v>
      </c>
      <c r="D160" s="52" t="s">
        <v>465</v>
      </c>
      <c r="E160" s="52" t="s">
        <v>191</v>
      </c>
      <c r="F160" s="52" t="s">
        <v>191</v>
      </c>
      <c r="G160" s="52" t="s">
        <v>191</v>
      </c>
      <c r="H160" s="52"/>
      <c r="I160" s="52">
        <v>1.64</v>
      </c>
      <c r="J160" s="69">
        <v>-5000</v>
      </c>
      <c r="K160" s="54" t="s">
        <v>245</v>
      </c>
    </row>
    <row r="161" spans="1:11" s="64" customFormat="1" ht="34.5" customHeight="1" x14ac:dyDescent="0.25">
      <c r="A161" s="51" t="s">
        <v>444</v>
      </c>
      <c r="B161" s="52" t="s">
        <v>466</v>
      </c>
      <c r="C161" s="52" t="s">
        <v>462</v>
      </c>
      <c r="D161" s="52" t="s">
        <v>467</v>
      </c>
      <c r="E161" s="52" t="s">
        <v>191</v>
      </c>
      <c r="F161" s="52" t="s">
        <v>191</v>
      </c>
      <c r="G161" s="52" t="s">
        <v>191</v>
      </c>
      <c r="H161" s="52"/>
      <c r="I161" s="52">
        <v>1.64</v>
      </c>
      <c r="J161" s="69">
        <v>-5000</v>
      </c>
      <c r="K161" s="54" t="s">
        <v>245</v>
      </c>
    </row>
    <row r="162" spans="1:11" s="64" customFormat="1" ht="34.5" customHeight="1" x14ac:dyDescent="0.25">
      <c r="A162" s="51" t="s">
        <v>444</v>
      </c>
      <c r="B162" s="52" t="s">
        <v>468</v>
      </c>
      <c r="C162" s="52" t="s">
        <v>462</v>
      </c>
      <c r="D162" s="52" t="s">
        <v>469</v>
      </c>
      <c r="E162" s="52" t="s">
        <v>191</v>
      </c>
      <c r="F162" s="52" t="s">
        <v>191</v>
      </c>
      <c r="G162" s="52" t="s">
        <v>191</v>
      </c>
      <c r="H162" s="52"/>
      <c r="I162" s="52">
        <v>84.69</v>
      </c>
      <c r="J162" s="69">
        <v>-258300</v>
      </c>
      <c r="K162" s="54" t="s">
        <v>316</v>
      </c>
    </row>
    <row r="163" spans="1:11" s="64" customFormat="1" ht="34.5" customHeight="1" x14ac:dyDescent="0.25">
      <c r="A163" s="51" t="s">
        <v>444</v>
      </c>
      <c r="B163" s="52" t="s">
        <v>470</v>
      </c>
      <c r="C163" s="52" t="s">
        <v>471</v>
      </c>
      <c r="D163" s="52" t="s">
        <v>472</v>
      </c>
      <c r="E163" s="52" t="s">
        <v>191</v>
      </c>
      <c r="F163" s="52" t="s">
        <v>191</v>
      </c>
      <c r="G163" s="52" t="s">
        <v>191</v>
      </c>
      <c r="H163" s="52"/>
      <c r="I163" s="52">
        <v>236.07</v>
      </c>
      <c r="J163" s="69">
        <v>-720000</v>
      </c>
      <c r="K163" s="54" t="s">
        <v>239</v>
      </c>
    </row>
    <row r="164" spans="1:11" s="64" customFormat="1" ht="34.5" customHeight="1" x14ac:dyDescent="0.25">
      <c r="A164" s="51" t="s">
        <v>444</v>
      </c>
      <c r="B164" s="52" t="s">
        <v>473</v>
      </c>
      <c r="C164" s="52" t="s">
        <v>471</v>
      </c>
      <c r="D164" s="52" t="s">
        <v>474</v>
      </c>
      <c r="E164" s="52" t="s">
        <v>191</v>
      </c>
      <c r="F164" s="52" t="s">
        <v>191</v>
      </c>
      <c r="G164" s="52" t="s">
        <v>191</v>
      </c>
      <c r="H164" s="52"/>
      <c r="I164" s="52">
        <v>14.75</v>
      </c>
      <c r="J164" s="69">
        <v>-45000</v>
      </c>
      <c r="K164" s="54" t="s">
        <v>239</v>
      </c>
    </row>
    <row r="165" spans="1:11" s="64" customFormat="1" ht="34.5" customHeight="1" x14ac:dyDescent="0.25">
      <c r="A165" s="51" t="s">
        <v>444</v>
      </c>
      <c r="B165" s="52" t="s">
        <v>475</v>
      </c>
      <c r="C165" s="52" t="s">
        <v>471</v>
      </c>
      <c r="D165" s="52" t="s">
        <v>476</v>
      </c>
      <c r="E165" s="52" t="s">
        <v>191</v>
      </c>
      <c r="F165" s="52" t="s">
        <v>191</v>
      </c>
      <c r="G165" s="52" t="s">
        <v>191</v>
      </c>
      <c r="H165" s="52"/>
      <c r="I165" s="52">
        <v>79.180000000000007</v>
      </c>
      <c r="J165" s="69">
        <v>-241500</v>
      </c>
      <c r="K165" s="54" t="s">
        <v>239</v>
      </c>
    </row>
    <row r="166" spans="1:11" s="64" customFormat="1" ht="34.5" customHeight="1" x14ac:dyDescent="0.25">
      <c r="A166" s="51" t="s">
        <v>444</v>
      </c>
      <c r="B166" s="52" t="s">
        <v>477</v>
      </c>
      <c r="C166" s="52" t="s">
        <v>462</v>
      </c>
      <c r="D166" s="52" t="s">
        <v>478</v>
      </c>
      <c r="E166" s="52" t="s">
        <v>191</v>
      </c>
      <c r="F166" s="52" t="s">
        <v>191</v>
      </c>
      <c r="G166" s="52" t="s">
        <v>191</v>
      </c>
      <c r="H166" s="52"/>
      <c r="I166" s="52">
        <v>1.38</v>
      </c>
      <c r="J166" s="69">
        <v>-4200</v>
      </c>
      <c r="K166" s="54" t="s">
        <v>316</v>
      </c>
    </row>
    <row r="167" spans="1:11" s="64" customFormat="1" ht="34.5" customHeight="1" x14ac:dyDescent="0.25">
      <c r="A167" s="51" t="s">
        <v>444</v>
      </c>
      <c r="B167" s="52" t="s">
        <v>479</v>
      </c>
      <c r="C167" s="52" t="s">
        <v>480</v>
      </c>
      <c r="D167" s="52" t="s">
        <v>481</v>
      </c>
      <c r="E167" s="52" t="s">
        <v>191</v>
      </c>
      <c r="F167" s="52" t="s">
        <v>191</v>
      </c>
      <c r="G167" s="52" t="s">
        <v>191</v>
      </c>
      <c r="H167" s="52">
        <v>2250</v>
      </c>
      <c r="I167" s="52"/>
      <c r="J167" s="72">
        <v>7200000</v>
      </c>
      <c r="K167" s="52"/>
    </row>
    <row r="168" spans="1:11" s="64" customFormat="1" ht="34.5" customHeight="1" x14ac:dyDescent="0.25">
      <c r="A168" s="51" t="s">
        <v>444</v>
      </c>
      <c r="B168" s="52" t="s">
        <v>482</v>
      </c>
      <c r="C168" s="52" t="s">
        <v>483</v>
      </c>
      <c r="D168" s="52" t="s">
        <v>484</v>
      </c>
      <c r="E168" s="52" t="s">
        <v>191</v>
      </c>
      <c r="F168" s="52" t="s">
        <v>191</v>
      </c>
      <c r="G168" s="52" t="s">
        <v>191</v>
      </c>
      <c r="H168" s="52">
        <v>290.32</v>
      </c>
      <c r="I168" s="52"/>
      <c r="J168" s="72">
        <v>900000</v>
      </c>
      <c r="K168" s="52"/>
    </row>
    <row r="169" spans="1:11" s="64" customFormat="1" ht="34.5" customHeight="1" x14ac:dyDescent="0.25">
      <c r="A169" s="51" t="s">
        <v>444</v>
      </c>
      <c r="B169" s="52" t="s">
        <v>485</v>
      </c>
      <c r="C169" s="52" t="s">
        <v>486</v>
      </c>
      <c r="D169" s="52" t="s">
        <v>487</v>
      </c>
      <c r="E169" s="52" t="s">
        <v>191</v>
      </c>
      <c r="F169" s="52" t="s">
        <v>191</v>
      </c>
      <c r="G169" s="52" t="s">
        <v>191</v>
      </c>
      <c r="H169" s="52">
        <v>46.88</v>
      </c>
      <c r="I169" s="52"/>
      <c r="J169" s="72">
        <v>150000</v>
      </c>
      <c r="K169" s="52"/>
    </row>
    <row r="170" spans="1:11" ht="34.5" customHeight="1" x14ac:dyDescent="0.25">
      <c r="A170" s="57" t="s">
        <v>201</v>
      </c>
      <c r="B170" s="58"/>
      <c r="C170" s="58"/>
      <c r="D170" s="58" t="s">
        <v>202</v>
      </c>
      <c r="E170" s="58"/>
      <c r="F170" s="58"/>
      <c r="G170" s="58"/>
      <c r="H170" s="59">
        <f>SUM(H150:H169)</f>
        <v>2626.5400000000004</v>
      </c>
      <c r="I170" s="59">
        <f>SUM(I150:I169)</f>
        <v>679.88</v>
      </c>
      <c r="J170" s="60">
        <f>SUM(J150:J169)</f>
        <v>19822969.869999997</v>
      </c>
      <c r="K170" s="52" t="s">
        <v>488</v>
      </c>
    </row>
    <row r="171" spans="1:11" ht="34.5" customHeight="1" x14ac:dyDescent="0.25">
      <c r="J171" s="73">
        <f>2305000+J169+J168+J167</f>
        <v>10555000</v>
      </c>
    </row>
    <row r="172" spans="1:11" ht="34.5" customHeight="1" x14ac:dyDescent="0.25">
      <c r="J172" s="67">
        <f>J170-J171</f>
        <v>9267969.8699999973</v>
      </c>
    </row>
    <row r="175" spans="1:11" ht="34.5" customHeight="1" x14ac:dyDescent="0.25">
      <c r="A175" s="41"/>
      <c r="B175" s="42"/>
      <c r="C175" s="42"/>
      <c r="D175" s="43" t="s">
        <v>489</v>
      </c>
      <c r="E175" s="42"/>
      <c r="F175" s="42"/>
      <c r="G175" s="42"/>
      <c r="H175" s="42"/>
      <c r="I175" s="42"/>
      <c r="J175" s="44"/>
      <c r="K175" s="45"/>
    </row>
    <row r="176" spans="1:11" ht="34.5" customHeight="1" x14ac:dyDescent="0.25">
      <c r="A176" s="47" t="s">
        <v>177</v>
      </c>
      <c r="B176" s="48" t="s">
        <v>178</v>
      </c>
      <c r="C176" s="48" t="s">
        <v>179</v>
      </c>
      <c r="D176" s="48" t="s">
        <v>55</v>
      </c>
      <c r="E176" s="48" t="s">
        <v>180</v>
      </c>
      <c r="F176" s="48" t="s">
        <v>181</v>
      </c>
      <c r="G176" s="48" t="s">
        <v>182</v>
      </c>
      <c r="H176" s="48" t="s">
        <v>183</v>
      </c>
      <c r="I176" s="48" t="s">
        <v>184</v>
      </c>
      <c r="J176" s="49" t="s">
        <v>185</v>
      </c>
      <c r="K176" s="48" t="s">
        <v>92</v>
      </c>
    </row>
    <row r="177" spans="1:11" ht="34.5" customHeight="1" x14ac:dyDescent="0.25">
      <c r="A177" s="47"/>
      <c r="B177" s="48"/>
      <c r="C177" s="48"/>
      <c r="D177" s="48" t="s">
        <v>186</v>
      </c>
      <c r="E177" s="48"/>
      <c r="F177" s="48"/>
      <c r="G177" s="48"/>
      <c r="H177" s="48"/>
      <c r="I177" s="48"/>
      <c r="J177" s="62">
        <f>J170</f>
        <v>19822969.869999997</v>
      </c>
      <c r="K177" s="48"/>
    </row>
    <row r="178" spans="1:11" ht="34.5" customHeight="1" x14ac:dyDescent="0.25">
      <c r="A178" s="51" t="s">
        <v>490</v>
      </c>
      <c r="B178" s="52" t="s">
        <v>491</v>
      </c>
      <c r="C178" s="52" t="s">
        <v>491</v>
      </c>
      <c r="D178" s="52" t="s">
        <v>492</v>
      </c>
      <c r="E178" s="52" t="s">
        <v>191</v>
      </c>
      <c r="F178" s="52" t="s">
        <v>191</v>
      </c>
      <c r="G178" s="52" t="s">
        <v>191</v>
      </c>
      <c r="H178" s="52">
        <v>30.16</v>
      </c>
      <c r="I178" s="52"/>
      <c r="J178" s="70">
        <v>95000</v>
      </c>
      <c r="K178" s="52"/>
    </row>
    <row r="179" spans="1:11" ht="34.5" customHeight="1" x14ac:dyDescent="0.25">
      <c r="A179" s="51" t="s">
        <v>490</v>
      </c>
      <c r="B179" s="52" t="s">
        <v>493</v>
      </c>
      <c r="C179" s="52" t="s">
        <v>493</v>
      </c>
      <c r="D179" s="52" t="s">
        <v>494</v>
      </c>
      <c r="E179" s="52" t="s">
        <v>191</v>
      </c>
      <c r="F179" s="52" t="s">
        <v>191</v>
      </c>
      <c r="G179" s="52" t="s">
        <v>191</v>
      </c>
      <c r="H179" s="52">
        <v>35.86</v>
      </c>
      <c r="I179" s="52"/>
      <c r="J179" s="70">
        <v>109400</v>
      </c>
      <c r="K179" s="52"/>
    </row>
    <row r="180" spans="1:11" ht="34.5" customHeight="1" x14ac:dyDescent="0.25">
      <c r="A180" s="51" t="s">
        <v>490</v>
      </c>
      <c r="B180" s="52" t="s">
        <v>495</v>
      </c>
      <c r="C180" s="52" t="s">
        <v>495</v>
      </c>
      <c r="D180" s="52" t="s">
        <v>496</v>
      </c>
      <c r="E180" s="52" t="s">
        <v>191</v>
      </c>
      <c r="F180" s="52" t="s">
        <v>191</v>
      </c>
      <c r="G180" s="52" t="s">
        <v>191</v>
      </c>
      <c r="H180" s="52"/>
      <c r="I180" s="52">
        <v>61.29</v>
      </c>
      <c r="J180" s="69">
        <v>-190000</v>
      </c>
      <c r="K180" s="54" t="s">
        <v>234</v>
      </c>
    </row>
    <row r="181" spans="1:11" ht="34.5" customHeight="1" x14ac:dyDescent="0.25">
      <c r="A181" s="51" t="s">
        <v>490</v>
      </c>
      <c r="B181" s="52" t="s">
        <v>497</v>
      </c>
      <c r="C181" s="52" t="s">
        <v>497</v>
      </c>
      <c r="D181" s="52" t="s">
        <v>498</v>
      </c>
      <c r="E181" s="52" t="s">
        <v>191</v>
      </c>
      <c r="F181" s="52" t="s">
        <v>191</v>
      </c>
      <c r="G181" s="52" t="s">
        <v>191</v>
      </c>
      <c r="H181" s="52"/>
      <c r="I181" s="52">
        <v>61.29</v>
      </c>
      <c r="J181" s="69">
        <v>-190000</v>
      </c>
      <c r="K181" s="54" t="s">
        <v>234</v>
      </c>
    </row>
    <row r="182" spans="1:11" ht="34.5" customHeight="1" x14ac:dyDescent="0.25">
      <c r="A182" s="51" t="s">
        <v>490</v>
      </c>
      <c r="B182" s="52" t="s">
        <v>499</v>
      </c>
      <c r="C182" s="52" t="s">
        <v>499</v>
      </c>
      <c r="D182" s="52" t="s">
        <v>500</v>
      </c>
      <c r="E182" s="52" t="s">
        <v>191</v>
      </c>
      <c r="F182" s="52" t="s">
        <v>191</v>
      </c>
      <c r="G182" s="52" t="s">
        <v>191</v>
      </c>
      <c r="H182" s="52"/>
      <c r="I182" s="52">
        <v>22.63</v>
      </c>
      <c r="J182" s="69">
        <v>-69000</v>
      </c>
      <c r="K182" s="54" t="s">
        <v>455</v>
      </c>
    </row>
    <row r="183" spans="1:11" ht="34.5" customHeight="1" x14ac:dyDescent="0.25">
      <c r="A183" s="51" t="s">
        <v>490</v>
      </c>
      <c r="B183" s="52" t="s">
        <v>501</v>
      </c>
      <c r="C183" s="52" t="s">
        <v>462</v>
      </c>
      <c r="D183" s="52" t="s">
        <v>502</v>
      </c>
      <c r="E183" s="52" t="s">
        <v>191</v>
      </c>
      <c r="F183" s="52" t="s">
        <v>191</v>
      </c>
      <c r="G183" s="52" t="s">
        <v>191</v>
      </c>
      <c r="H183" s="52"/>
      <c r="I183" s="52">
        <v>14</v>
      </c>
      <c r="J183" s="69">
        <v>-42700</v>
      </c>
      <c r="K183" s="54" t="s">
        <v>245</v>
      </c>
    </row>
    <row r="184" spans="1:11" ht="34.5" customHeight="1" x14ac:dyDescent="0.25">
      <c r="A184" s="51" t="s">
        <v>490</v>
      </c>
      <c r="B184" s="52" t="s">
        <v>503</v>
      </c>
      <c r="C184" s="52" t="s">
        <v>462</v>
      </c>
      <c r="D184" s="52" t="s">
        <v>504</v>
      </c>
      <c r="E184" s="52" t="s">
        <v>191</v>
      </c>
      <c r="F184" s="52" t="s">
        <v>191</v>
      </c>
      <c r="G184" s="52" t="s">
        <v>191</v>
      </c>
      <c r="H184" s="52"/>
      <c r="I184" s="52">
        <v>1.48</v>
      </c>
      <c r="J184" s="69">
        <v>-4500</v>
      </c>
      <c r="K184" s="54" t="s">
        <v>316</v>
      </c>
    </row>
    <row r="185" spans="1:11" ht="34.5" customHeight="1" x14ac:dyDescent="0.25">
      <c r="A185" s="51" t="s">
        <v>490</v>
      </c>
      <c r="B185" s="52" t="s">
        <v>505</v>
      </c>
      <c r="C185" s="52" t="s">
        <v>462</v>
      </c>
      <c r="D185" s="52" t="s">
        <v>506</v>
      </c>
      <c r="E185" s="52" t="s">
        <v>191</v>
      </c>
      <c r="F185" s="52" t="s">
        <v>191</v>
      </c>
      <c r="G185" s="52" t="s">
        <v>191</v>
      </c>
      <c r="H185" s="52"/>
      <c r="I185" s="52">
        <v>5.57</v>
      </c>
      <c r="J185" s="69">
        <v>-17000</v>
      </c>
      <c r="K185" s="54" t="s">
        <v>245</v>
      </c>
    </row>
    <row r="186" spans="1:11" ht="34.5" customHeight="1" x14ac:dyDescent="0.25">
      <c r="A186" s="51" t="s">
        <v>490</v>
      </c>
      <c r="B186" s="52" t="s">
        <v>507</v>
      </c>
      <c r="C186" s="52" t="s">
        <v>508</v>
      </c>
      <c r="D186" s="52" t="s">
        <v>278</v>
      </c>
      <c r="E186" s="52" t="s">
        <v>191</v>
      </c>
      <c r="F186" s="52" t="s">
        <v>191</v>
      </c>
      <c r="G186" s="52" t="s">
        <v>191</v>
      </c>
      <c r="H186" s="52">
        <v>662.16</v>
      </c>
      <c r="I186" s="52"/>
      <c r="J186" s="72">
        <v>2450000</v>
      </c>
      <c r="K186" s="52"/>
    </row>
    <row r="187" spans="1:11" ht="34.5" customHeight="1" x14ac:dyDescent="0.25">
      <c r="A187" s="51" t="s">
        <v>490</v>
      </c>
      <c r="B187" s="52" t="s">
        <v>509</v>
      </c>
      <c r="C187" s="52" t="s">
        <v>510</v>
      </c>
      <c r="D187" s="52" t="s">
        <v>382</v>
      </c>
      <c r="E187" s="52" t="s">
        <v>191</v>
      </c>
      <c r="F187" s="52" t="s">
        <v>191</v>
      </c>
      <c r="G187" s="52" t="s">
        <v>191</v>
      </c>
      <c r="H187" s="52">
        <v>190.48</v>
      </c>
      <c r="I187" s="52"/>
      <c r="J187" s="72">
        <v>600000</v>
      </c>
      <c r="K187" s="52"/>
    </row>
    <row r="188" spans="1:11" ht="34.5" customHeight="1" x14ac:dyDescent="0.25">
      <c r="A188" s="51" t="s">
        <v>490</v>
      </c>
      <c r="B188" s="52" t="s">
        <v>511</v>
      </c>
      <c r="C188" s="52" t="s">
        <v>512</v>
      </c>
      <c r="D188" s="52" t="s">
        <v>513</v>
      </c>
      <c r="E188" s="52" t="s">
        <v>191</v>
      </c>
      <c r="F188" s="52" t="s">
        <v>191</v>
      </c>
      <c r="G188" s="52" t="s">
        <v>191</v>
      </c>
      <c r="H188" s="52">
        <v>174.6</v>
      </c>
      <c r="I188" s="52"/>
      <c r="J188" s="72">
        <v>550000</v>
      </c>
      <c r="K188" s="52"/>
    </row>
    <row r="189" spans="1:11" ht="34.5" customHeight="1" x14ac:dyDescent="0.25">
      <c r="A189" s="57" t="s">
        <v>201</v>
      </c>
      <c r="B189" s="58"/>
      <c r="C189" s="58"/>
      <c r="D189" s="58" t="s">
        <v>202</v>
      </c>
      <c r="E189" s="58"/>
      <c r="F189" s="58"/>
      <c r="G189" s="58"/>
      <c r="H189" s="59">
        <f>SUM(H177:H188)</f>
        <v>1093.26</v>
      </c>
      <c r="I189" s="59">
        <f>SUM(I177:I188)</f>
        <v>166.26</v>
      </c>
      <c r="J189" s="60">
        <f>SUM(J177:J188)</f>
        <v>23114169.869999997</v>
      </c>
      <c r="K189" s="52" t="s">
        <v>514</v>
      </c>
    </row>
    <row r="190" spans="1:11" ht="34.5" customHeight="1" x14ac:dyDescent="0.25">
      <c r="J190" s="73">
        <f>10555000+J188+J187+J186</f>
        <v>14155000</v>
      </c>
    </row>
    <row r="191" spans="1:11" ht="34.5" customHeight="1" x14ac:dyDescent="0.25">
      <c r="J191" s="67">
        <f>J189-J190</f>
        <v>8959169.8699999973</v>
      </c>
    </row>
    <row r="193" spans="1:11" ht="34.5" customHeight="1" x14ac:dyDescent="0.25">
      <c r="A193" s="41"/>
      <c r="B193" s="42"/>
      <c r="C193" s="42"/>
      <c r="D193" s="43" t="s">
        <v>515</v>
      </c>
      <c r="E193" s="42"/>
      <c r="F193" s="42"/>
      <c r="G193" s="42"/>
      <c r="H193" s="42"/>
      <c r="I193" s="42"/>
      <c r="J193" s="44"/>
      <c r="K193" s="45"/>
    </row>
    <row r="194" spans="1:11" ht="34.5" customHeight="1" x14ac:dyDescent="0.25">
      <c r="A194" s="47" t="s">
        <v>177</v>
      </c>
      <c r="B194" s="48" t="s">
        <v>178</v>
      </c>
      <c r="C194" s="48" t="s">
        <v>179</v>
      </c>
      <c r="D194" s="48" t="s">
        <v>55</v>
      </c>
      <c r="E194" s="48" t="s">
        <v>180</v>
      </c>
      <c r="F194" s="48" t="s">
        <v>181</v>
      </c>
      <c r="G194" s="48" t="s">
        <v>182</v>
      </c>
      <c r="H194" s="48" t="s">
        <v>183</v>
      </c>
      <c r="I194" s="48" t="s">
        <v>184</v>
      </c>
      <c r="J194" s="49" t="s">
        <v>185</v>
      </c>
      <c r="K194" s="48" t="s">
        <v>92</v>
      </c>
    </row>
    <row r="195" spans="1:11" ht="34.5" customHeight="1" x14ac:dyDescent="0.25">
      <c r="A195" s="47"/>
      <c r="B195" s="48"/>
      <c r="C195" s="48"/>
      <c r="D195" s="48" t="s">
        <v>186</v>
      </c>
      <c r="E195" s="48"/>
      <c r="F195" s="48"/>
      <c r="G195" s="48"/>
      <c r="H195" s="48"/>
      <c r="I195" s="48"/>
      <c r="J195" s="62">
        <f>J189</f>
        <v>23114169.869999997</v>
      </c>
      <c r="K195" s="48"/>
    </row>
    <row r="196" spans="1:11" ht="34.5" customHeight="1" x14ac:dyDescent="0.25">
      <c r="A196" s="51" t="s">
        <v>516</v>
      </c>
      <c r="B196" s="52" t="s">
        <v>517</v>
      </c>
      <c r="C196" s="52" t="s">
        <v>517</v>
      </c>
      <c r="D196" s="52" t="s">
        <v>518</v>
      </c>
      <c r="E196" s="52" t="s">
        <v>191</v>
      </c>
      <c r="F196" s="52" t="s">
        <v>191</v>
      </c>
      <c r="G196" s="52" t="s">
        <v>191</v>
      </c>
      <c r="H196" s="52">
        <v>30.32</v>
      </c>
      <c r="I196" s="52"/>
      <c r="J196" s="70">
        <v>95500</v>
      </c>
      <c r="K196" s="52"/>
    </row>
    <row r="197" spans="1:11" ht="34.5" customHeight="1" x14ac:dyDescent="0.25">
      <c r="A197" s="51" t="s">
        <v>516</v>
      </c>
      <c r="B197" s="52" t="s">
        <v>519</v>
      </c>
      <c r="C197" s="52" t="s">
        <v>194</v>
      </c>
      <c r="D197" s="52" t="s">
        <v>520</v>
      </c>
      <c r="E197" s="52" t="s">
        <v>191</v>
      </c>
      <c r="F197" s="52" t="s">
        <v>191</v>
      </c>
      <c r="G197" s="52" t="s">
        <v>191</v>
      </c>
      <c r="H197" s="52"/>
      <c r="I197" s="52">
        <v>4641</v>
      </c>
      <c r="J197" s="72">
        <v>-14155000</v>
      </c>
      <c r="K197" s="52" t="s">
        <v>521</v>
      </c>
    </row>
    <row r="198" spans="1:11" ht="34.5" customHeight="1" x14ac:dyDescent="0.25">
      <c r="A198" s="51" t="s">
        <v>516</v>
      </c>
      <c r="B198" s="52" t="s">
        <v>522</v>
      </c>
      <c r="C198" s="52" t="s">
        <v>243</v>
      </c>
      <c r="D198" s="52" t="s">
        <v>523</v>
      </c>
      <c r="E198" s="52" t="s">
        <v>191</v>
      </c>
      <c r="F198" s="52" t="s">
        <v>191</v>
      </c>
      <c r="G198" s="52" t="s">
        <v>191</v>
      </c>
      <c r="H198" s="52"/>
      <c r="I198" s="52">
        <v>1.64</v>
      </c>
      <c r="J198" s="69">
        <v>-5000</v>
      </c>
      <c r="K198" s="54" t="s">
        <v>245</v>
      </c>
    </row>
    <row r="199" spans="1:11" ht="34.5" customHeight="1" x14ac:dyDescent="0.25">
      <c r="A199" s="51" t="s">
        <v>516</v>
      </c>
      <c r="B199" s="52" t="s">
        <v>524</v>
      </c>
      <c r="C199" s="52" t="s">
        <v>243</v>
      </c>
      <c r="D199" s="52" t="s">
        <v>525</v>
      </c>
      <c r="E199" s="52" t="s">
        <v>191</v>
      </c>
      <c r="F199" s="52" t="s">
        <v>191</v>
      </c>
      <c r="G199" s="52" t="s">
        <v>191</v>
      </c>
      <c r="H199" s="52"/>
      <c r="I199" s="52">
        <v>1.31</v>
      </c>
      <c r="J199" s="69">
        <v>-4000</v>
      </c>
      <c r="K199" s="54" t="s">
        <v>245</v>
      </c>
    </row>
    <row r="200" spans="1:11" ht="34.5" customHeight="1" x14ac:dyDescent="0.25">
      <c r="A200" s="51" t="s">
        <v>516</v>
      </c>
      <c r="B200" s="52" t="s">
        <v>526</v>
      </c>
      <c r="C200" s="52" t="s">
        <v>243</v>
      </c>
      <c r="D200" s="52" t="s">
        <v>527</v>
      </c>
      <c r="E200" s="52" t="s">
        <v>191</v>
      </c>
      <c r="F200" s="52" t="s">
        <v>191</v>
      </c>
      <c r="G200" s="52" t="s">
        <v>191</v>
      </c>
      <c r="H200" s="52"/>
      <c r="I200" s="52">
        <v>3.28</v>
      </c>
      <c r="J200" s="69">
        <v>-10000</v>
      </c>
      <c r="K200" s="54" t="s">
        <v>245</v>
      </c>
    </row>
    <row r="201" spans="1:11" ht="34.5" customHeight="1" x14ac:dyDescent="0.25">
      <c r="A201" s="51" t="s">
        <v>516</v>
      </c>
      <c r="B201" s="52" t="s">
        <v>528</v>
      </c>
      <c r="C201" s="52" t="s">
        <v>243</v>
      </c>
      <c r="D201" s="52" t="s">
        <v>529</v>
      </c>
      <c r="E201" s="52" t="s">
        <v>191</v>
      </c>
      <c r="F201" s="52" t="s">
        <v>191</v>
      </c>
      <c r="G201" s="52" t="s">
        <v>191</v>
      </c>
      <c r="H201" s="52"/>
      <c r="I201" s="52">
        <v>3.28</v>
      </c>
      <c r="J201" s="69">
        <v>-10000</v>
      </c>
      <c r="K201" s="54" t="s">
        <v>245</v>
      </c>
    </row>
    <row r="202" spans="1:11" ht="34.5" customHeight="1" x14ac:dyDescent="0.25">
      <c r="A202" s="51" t="s">
        <v>516</v>
      </c>
      <c r="B202" s="52" t="s">
        <v>530</v>
      </c>
      <c r="C202" s="52" t="s">
        <v>531</v>
      </c>
      <c r="D202" s="52" t="s">
        <v>532</v>
      </c>
      <c r="E202" s="52" t="s">
        <v>191</v>
      </c>
      <c r="F202" s="52" t="s">
        <v>191</v>
      </c>
      <c r="G202" s="52" t="s">
        <v>191</v>
      </c>
      <c r="H202" s="52">
        <v>49.18</v>
      </c>
      <c r="I202" s="52"/>
      <c r="J202" s="72">
        <v>150000</v>
      </c>
      <c r="K202" s="52"/>
    </row>
    <row r="203" spans="1:11" ht="34.5" customHeight="1" x14ac:dyDescent="0.25">
      <c r="A203" s="51" t="s">
        <v>516</v>
      </c>
      <c r="B203" s="52" t="s">
        <v>533</v>
      </c>
      <c r="C203" s="52" t="s">
        <v>534</v>
      </c>
      <c r="D203" s="52" t="s">
        <v>535</v>
      </c>
      <c r="E203" s="52" t="s">
        <v>191</v>
      </c>
      <c r="F203" s="52" t="s">
        <v>191</v>
      </c>
      <c r="G203" s="52" t="s">
        <v>191</v>
      </c>
      <c r="H203" s="52">
        <v>35.32</v>
      </c>
      <c r="I203" s="52"/>
      <c r="J203" s="72">
        <v>107721.60000000001</v>
      </c>
      <c r="K203" s="52"/>
    </row>
    <row r="204" spans="1:11" ht="34.5" customHeight="1" x14ac:dyDescent="0.25">
      <c r="A204" s="57" t="s">
        <v>201</v>
      </c>
      <c r="B204" s="58"/>
      <c r="C204" s="58"/>
      <c r="D204" s="58" t="s">
        <v>202</v>
      </c>
      <c r="E204" s="58"/>
      <c r="F204" s="58"/>
      <c r="G204" s="58"/>
      <c r="H204" s="59">
        <f>SUM(H195:H203)</f>
        <v>114.82</v>
      </c>
      <c r="I204" s="59">
        <f>SUM(I195:I203)</f>
        <v>4650.51</v>
      </c>
      <c r="J204" s="60">
        <f>SUM(J195:J203)</f>
        <v>9283391.4699999969</v>
      </c>
      <c r="K204" s="52" t="s">
        <v>536</v>
      </c>
    </row>
    <row r="205" spans="1:11" ht="34.5" customHeight="1" x14ac:dyDescent="0.25">
      <c r="J205" s="73">
        <f>J203+J202</f>
        <v>257721.60000000001</v>
      </c>
    </row>
    <row r="206" spans="1:11" ht="34.5" customHeight="1" x14ac:dyDescent="0.25">
      <c r="J206" s="67">
        <f>J204-J205</f>
        <v>9025669.8699999973</v>
      </c>
    </row>
    <row r="208" spans="1:11" ht="34.5" customHeight="1" x14ac:dyDescent="0.25">
      <c r="A208" s="41"/>
      <c r="B208" s="42"/>
      <c r="C208" s="42"/>
      <c r="D208" s="43" t="s">
        <v>537</v>
      </c>
      <c r="E208" s="42"/>
      <c r="F208" s="42"/>
      <c r="G208" s="42"/>
      <c r="H208" s="42"/>
      <c r="I208" s="42"/>
      <c r="J208" s="44"/>
      <c r="K208" s="45"/>
    </row>
    <row r="209" spans="1:11" ht="34.5" customHeight="1" x14ac:dyDescent="0.25">
      <c r="A209" s="47" t="s">
        <v>177</v>
      </c>
      <c r="B209" s="48" t="s">
        <v>178</v>
      </c>
      <c r="C209" s="48" t="s">
        <v>179</v>
      </c>
      <c r="D209" s="48" t="s">
        <v>55</v>
      </c>
      <c r="E209" s="48" t="s">
        <v>180</v>
      </c>
      <c r="F209" s="48" t="s">
        <v>181</v>
      </c>
      <c r="G209" s="48" t="s">
        <v>182</v>
      </c>
      <c r="H209" s="48" t="s">
        <v>183</v>
      </c>
      <c r="I209" s="48" t="s">
        <v>184</v>
      </c>
      <c r="J209" s="49" t="s">
        <v>185</v>
      </c>
      <c r="K209" s="48" t="s">
        <v>92</v>
      </c>
    </row>
    <row r="210" spans="1:11" ht="34.5" customHeight="1" x14ac:dyDescent="0.25">
      <c r="A210" s="47"/>
      <c r="B210" s="48"/>
      <c r="C210" s="48"/>
      <c r="D210" s="48" t="s">
        <v>186</v>
      </c>
      <c r="E210" s="48"/>
      <c r="F210" s="48"/>
      <c r="G210" s="48"/>
      <c r="H210" s="48"/>
      <c r="I210" s="48"/>
      <c r="J210" s="62">
        <f>J204</f>
        <v>9283391.4699999969</v>
      </c>
      <c r="K210" s="48"/>
    </row>
    <row r="211" spans="1:11" ht="34.5" customHeight="1" x14ac:dyDescent="0.25">
      <c r="A211" s="51" t="s">
        <v>538</v>
      </c>
      <c r="B211" s="52" t="s">
        <v>539</v>
      </c>
      <c r="C211" s="52" t="s">
        <v>247</v>
      </c>
      <c r="D211" s="52" t="s">
        <v>540</v>
      </c>
      <c r="E211" s="52" t="s">
        <v>191</v>
      </c>
      <c r="F211" s="52" t="s">
        <v>191</v>
      </c>
      <c r="G211" s="52" t="s">
        <v>191</v>
      </c>
      <c r="H211" s="52"/>
      <c r="I211" s="52">
        <v>50</v>
      </c>
      <c r="J211" s="69">
        <v>-150000</v>
      </c>
      <c r="K211" s="54" t="s">
        <v>347</v>
      </c>
    </row>
    <row r="212" spans="1:11" ht="34.5" customHeight="1" x14ac:dyDescent="0.25">
      <c r="A212" s="51" t="s">
        <v>538</v>
      </c>
      <c r="B212" s="52" t="s">
        <v>541</v>
      </c>
      <c r="C212" s="52" t="s">
        <v>247</v>
      </c>
      <c r="D212" s="52" t="s">
        <v>542</v>
      </c>
      <c r="E212" s="52" t="s">
        <v>191</v>
      </c>
      <c r="F212" s="52" t="s">
        <v>191</v>
      </c>
      <c r="G212" s="52" t="s">
        <v>191</v>
      </c>
      <c r="H212" s="52"/>
      <c r="I212" s="52">
        <v>10.199999999999999</v>
      </c>
      <c r="J212" s="69">
        <v>-30600</v>
      </c>
      <c r="K212" s="54" t="s">
        <v>251</v>
      </c>
    </row>
    <row r="213" spans="1:11" ht="34.5" customHeight="1" x14ac:dyDescent="0.25">
      <c r="A213" s="51" t="s">
        <v>538</v>
      </c>
      <c r="B213" s="52" t="s">
        <v>543</v>
      </c>
      <c r="C213" s="52" t="s">
        <v>544</v>
      </c>
      <c r="D213" s="52" t="s">
        <v>545</v>
      </c>
      <c r="E213" s="52" t="s">
        <v>191</v>
      </c>
      <c r="F213" s="52" t="s">
        <v>191</v>
      </c>
      <c r="G213" s="52" t="s">
        <v>191</v>
      </c>
      <c r="H213" s="52">
        <v>557.38</v>
      </c>
      <c r="I213" s="52"/>
      <c r="J213" s="70">
        <v>1700000</v>
      </c>
      <c r="K213" s="52"/>
    </row>
    <row r="214" spans="1:11" ht="34.5" customHeight="1" x14ac:dyDescent="0.25">
      <c r="A214" s="57" t="s">
        <v>201</v>
      </c>
      <c r="B214" s="58"/>
      <c r="C214" s="58"/>
      <c r="D214" s="58" t="s">
        <v>202</v>
      </c>
      <c r="E214" s="58"/>
      <c r="F214" s="58"/>
      <c r="G214" s="58"/>
      <c r="H214" s="59">
        <f>SUM(H210:H213)</f>
        <v>557.38</v>
      </c>
      <c r="I214" s="59">
        <f>SUM(I210:I213)</f>
        <v>60.2</v>
      </c>
      <c r="J214" s="60">
        <f>SUM(J210:J213)</f>
        <v>10802791.469999997</v>
      </c>
      <c r="K214" s="52" t="s">
        <v>546</v>
      </c>
    </row>
    <row r="215" spans="1:11" ht="34.5" customHeight="1" x14ac:dyDescent="0.25">
      <c r="J215" s="73">
        <f>257721.6+J213</f>
        <v>1957721.6</v>
      </c>
      <c r="K215" s="68">
        <v>1957721.6</v>
      </c>
    </row>
    <row r="216" spans="1:11" ht="34.5" customHeight="1" x14ac:dyDescent="0.25">
      <c r="J216" s="67">
        <f>J214-J215</f>
        <v>8845069.8699999973</v>
      </c>
      <c r="K216" s="68">
        <v>8845069.8699999992</v>
      </c>
    </row>
    <row r="218" spans="1:11" ht="34.5" customHeight="1" x14ac:dyDescent="0.25">
      <c r="A218" s="41"/>
      <c r="B218" s="42"/>
      <c r="C218" s="42"/>
      <c r="D218" s="43" t="s">
        <v>547</v>
      </c>
      <c r="E218" s="42"/>
      <c r="F218" s="42"/>
      <c r="G218" s="42"/>
      <c r="H218" s="42"/>
      <c r="I218" s="42"/>
      <c r="J218" s="44"/>
      <c r="K218" s="45"/>
    </row>
    <row r="219" spans="1:11" ht="34.5" customHeight="1" x14ac:dyDescent="0.25">
      <c r="A219" s="47" t="s">
        <v>177</v>
      </c>
      <c r="B219" s="48" t="s">
        <v>178</v>
      </c>
      <c r="C219" s="48" t="s">
        <v>179</v>
      </c>
      <c r="D219" s="48" t="s">
        <v>55</v>
      </c>
      <c r="E219" s="48" t="s">
        <v>180</v>
      </c>
      <c r="F219" s="48" t="s">
        <v>181</v>
      </c>
      <c r="G219" s="48" t="s">
        <v>182</v>
      </c>
      <c r="H219" s="48" t="s">
        <v>183</v>
      </c>
      <c r="I219" s="48" t="s">
        <v>184</v>
      </c>
      <c r="J219" s="49" t="s">
        <v>185</v>
      </c>
      <c r="K219" s="48" t="s">
        <v>92</v>
      </c>
    </row>
    <row r="220" spans="1:11" ht="34.5" customHeight="1" x14ac:dyDescent="0.25">
      <c r="A220" s="47"/>
      <c r="B220" s="48"/>
      <c r="C220" s="48"/>
      <c r="D220" s="48" t="s">
        <v>186</v>
      </c>
      <c r="E220" s="48"/>
      <c r="F220" s="48"/>
      <c r="G220" s="48"/>
      <c r="H220" s="48"/>
      <c r="I220" s="48"/>
      <c r="J220" s="62">
        <f>J214</f>
        <v>10802791.469999997</v>
      </c>
      <c r="K220" s="48"/>
    </row>
    <row r="221" spans="1:11" s="64" customFormat="1" ht="34.5" customHeight="1" x14ac:dyDescent="0.25">
      <c r="A221" s="51" t="s">
        <v>548</v>
      </c>
      <c r="B221" s="52" t="s">
        <v>549</v>
      </c>
      <c r="C221" s="52" t="s">
        <v>549</v>
      </c>
      <c r="D221" s="52" t="s">
        <v>550</v>
      </c>
      <c r="E221" s="52" t="s">
        <v>191</v>
      </c>
      <c r="F221" s="52" t="s">
        <v>191</v>
      </c>
      <c r="G221" s="52" t="s">
        <v>191</v>
      </c>
      <c r="H221" s="52">
        <v>31.5</v>
      </c>
      <c r="I221" s="52"/>
      <c r="J221" s="69">
        <v>99200</v>
      </c>
      <c r="K221" s="54" t="s">
        <v>551</v>
      </c>
    </row>
    <row r="222" spans="1:11" s="64" customFormat="1" ht="34.5" customHeight="1" x14ac:dyDescent="0.25">
      <c r="A222" s="51" t="s">
        <v>548</v>
      </c>
      <c r="B222" s="52" t="s">
        <v>552</v>
      </c>
      <c r="C222" s="52" t="s">
        <v>552</v>
      </c>
      <c r="D222" s="52" t="s">
        <v>553</v>
      </c>
      <c r="E222" s="52" t="s">
        <v>191</v>
      </c>
      <c r="F222" s="52" t="s">
        <v>191</v>
      </c>
      <c r="G222" s="52" t="s">
        <v>191</v>
      </c>
      <c r="H222" s="52">
        <v>31.75</v>
      </c>
      <c r="I222" s="52"/>
      <c r="J222" s="69">
        <v>100000</v>
      </c>
      <c r="K222" s="54" t="s">
        <v>234</v>
      </c>
    </row>
    <row r="223" spans="1:11" s="64" customFormat="1" ht="34.5" customHeight="1" x14ac:dyDescent="0.25">
      <c r="A223" s="51" t="s">
        <v>548</v>
      </c>
      <c r="B223" s="52" t="s">
        <v>554</v>
      </c>
      <c r="C223" s="52" t="s">
        <v>471</v>
      </c>
      <c r="D223" s="52" t="s">
        <v>555</v>
      </c>
      <c r="E223" s="52" t="s">
        <v>191</v>
      </c>
      <c r="F223" s="52" t="s">
        <v>191</v>
      </c>
      <c r="G223" s="52" t="s">
        <v>191</v>
      </c>
      <c r="H223" s="52"/>
      <c r="I223" s="52">
        <v>733.33</v>
      </c>
      <c r="J223" s="69">
        <v>-2200000</v>
      </c>
      <c r="K223" s="54" t="s">
        <v>239</v>
      </c>
    </row>
    <row r="224" spans="1:11" s="64" customFormat="1" ht="34.5" customHeight="1" x14ac:dyDescent="0.25">
      <c r="A224" s="51" t="s">
        <v>548</v>
      </c>
      <c r="B224" s="52" t="s">
        <v>556</v>
      </c>
      <c r="C224" s="52" t="s">
        <v>471</v>
      </c>
      <c r="D224" s="52" t="s">
        <v>557</v>
      </c>
      <c r="E224" s="52" t="s">
        <v>191</v>
      </c>
      <c r="F224" s="52" t="s">
        <v>191</v>
      </c>
      <c r="G224" s="52" t="s">
        <v>191</v>
      </c>
      <c r="H224" s="52"/>
      <c r="I224" s="52">
        <v>110.97</v>
      </c>
      <c r="J224" s="69">
        <v>-332900</v>
      </c>
      <c r="K224" s="54" t="s">
        <v>239</v>
      </c>
    </row>
    <row r="225" spans="1:11" s="64" customFormat="1" ht="34.5" customHeight="1" x14ac:dyDescent="0.25">
      <c r="A225" s="51" t="s">
        <v>548</v>
      </c>
      <c r="B225" s="52" t="s">
        <v>558</v>
      </c>
      <c r="C225" s="52" t="s">
        <v>222</v>
      </c>
      <c r="D225" s="52" t="s">
        <v>559</v>
      </c>
      <c r="E225" s="52" t="s">
        <v>191</v>
      </c>
      <c r="F225" s="52" t="s">
        <v>191</v>
      </c>
      <c r="G225" s="52" t="s">
        <v>191</v>
      </c>
      <c r="H225" s="52"/>
      <c r="I225" s="52">
        <v>60</v>
      </c>
      <c r="J225" s="69">
        <v>-180000</v>
      </c>
      <c r="K225" s="54" t="s">
        <v>316</v>
      </c>
    </row>
    <row r="226" spans="1:11" s="64" customFormat="1" ht="34.5" customHeight="1" x14ac:dyDescent="0.25">
      <c r="A226" s="51" t="s">
        <v>548</v>
      </c>
      <c r="B226" s="52" t="s">
        <v>560</v>
      </c>
      <c r="C226" s="52" t="s">
        <v>222</v>
      </c>
      <c r="D226" s="52" t="s">
        <v>561</v>
      </c>
      <c r="E226" s="52" t="s">
        <v>191</v>
      </c>
      <c r="F226" s="52" t="s">
        <v>191</v>
      </c>
      <c r="G226" s="52" t="s">
        <v>191</v>
      </c>
      <c r="H226" s="52"/>
      <c r="I226" s="52">
        <v>333.33</v>
      </c>
      <c r="J226" s="69">
        <v>-1000000</v>
      </c>
      <c r="K226" s="54" t="s">
        <v>347</v>
      </c>
    </row>
    <row r="227" spans="1:11" s="64" customFormat="1" ht="34.5" customHeight="1" x14ac:dyDescent="0.25">
      <c r="A227" s="51" t="s">
        <v>548</v>
      </c>
      <c r="B227" s="52" t="s">
        <v>562</v>
      </c>
      <c r="C227" s="52" t="s">
        <v>222</v>
      </c>
      <c r="D227" s="52" t="s">
        <v>563</v>
      </c>
      <c r="E227" s="52" t="s">
        <v>191</v>
      </c>
      <c r="F227" s="52" t="s">
        <v>191</v>
      </c>
      <c r="G227" s="52" t="s">
        <v>191</v>
      </c>
      <c r="H227" s="52"/>
      <c r="I227" s="52">
        <v>190</v>
      </c>
      <c r="J227" s="69">
        <v>-570000</v>
      </c>
      <c r="K227" s="54" t="s">
        <v>347</v>
      </c>
    </row>
    <row r="228" spans="1:11" s="64" customFormat="1" ht="34.5" customHeight="1" x14ac:dyDescent="0.25">
      <c r="A228" s="51" t="s">
        <v>548</v>
      </c>
      <c r="B228" s="52" t="s">
        <v>564</v>
      </c>
      <c r="C228" s="52" t="s">
        <v>194</v>
      </c>
      <c r="D228" s="52" t="s">
        <v>565</v>
      </c>
      <c r="E228" s="52" t="s">
        <v>191</v>
      </c>
      <c r="F228" s="52" t="s">
        <v>191</v>
      </c>
      <c r="G228" s="52" t="s">
        <v>191</v>
      </c>
      <c r="H228" s="52"/>
      <c r="I228" s="52">
        <v>652.55999999999995</v>
      </c>
      <c r="J228" s="72">
        <v>-1957700</v>
      </c>
      <c r="K228" s="52" t="s">
        <v>196</v>
      </c>
    </row>
    <row r="229" spans="1:11" s="64" customFormat="1" ht="34.5" customHeight="1" x14ac:dyDescent="0.25">
      <c r="A229" s="51" t="s">
        <v>548</v>
      </c>
      <c r="B229" s="52" t="s">
        <v>566</v>
      </c>
      <c r="C229" s="52" t="s">
        <v>567</v>
      </c>
      <c r="D229" s="52" t="s">
        <v>568</v>
      </c>
      <c r="E229" s="52" t="s">
        <v>191</v>
      </c>
      <c r="F229" s="52" t="s">
        <v>191</v>
      </c>
      <c r="G229" s="52" t="s">
        <v>191</v>
      </c>
      <c r="H229" s="52"/>
      <c r="I229" s="52">
        <v>10</v>
      </c>
      <c r="J229" s="69">
        <v>-30000</v>
      </c>
      <c r="K229" s="54" t="s">
        <v>255</v>
      </c>
    </row>
    <row r="230" spans="1:11" s="64" customFormat="1" ht="34.5" customHeight="1" x14ac:dyDescent="0.25">
      <c r="A230" s="51" t="s">
        <v>548</v>
      </c>
      <c r="B230" s="52" t="s">
        <v>569</v>
      </c>
      <c r="C230" s="52" t="s">
        <v>194</v>
      </c>
      <c r="D230" s="52" t="s">
        <v>570</v>
      </c>
      <c r="E230" s="52" t="s">
        <v>191</v>
      </c>
      <c r="F230" s="52" t="s">
        <v>191</v>
      </c>
      <c r="G230" s="52" t="s">
        <v>191</v>
      </c>
      <c r="H230" s="52"/>
      <c r="I230" s="52">
        <v>5</v>
      </c>
      <c r="J230" s="69">
        <v>-15000</v>
      </c>
      <c r="K230" s="54" t="s">
        <v>245</v>
      </c>
    </row>
    <row r="231" spans="1:11" s="64" customFormat="1" ht="34.5" customHeight="1" x14ac:dyDescent="0.25">
      <c r="A231" s="51" t="s">
        <v>548</v>
      </c>
      <c r="B231" s="52" t="s">
        <v>571</v>
      </c>
      <c r="C231" s="52" t="s">
        <v>462</v>
      </c>
      <c r="D231" s="52" t="s">
        <v>572</v>
      </c>
      <c r="E231" s="52" t="s">
        <v>191</v>
      </c>
      <c r="F231" s="52" t="s">
        <v>191</v>
      </c>
      <c r="G231" s="52" t="s">
        <v>191</v>
      </c>
      <c r="H231" s="52">
        <v>300</v>
      </c>
      <c r="I231" s="52"/>
      <c r="J231" s="70">
        <v>900000</v>
      </c>
      <c r="K231" s="52"/>
    </row>
    <row r="232" spans="1:11" s="64" customFormat="1" ht="34.5" customHeight="1" x14ac:dyDescent="0.25">
      <c r="A232" s="51" t="s">
        <v>548</v>
      </c>
      <c r="B232" s="52" t="s">
        <v>573</v>
      </c>
      <c r="C232" s="52" t="s">
        <v>198</v>
      </c>
      <c r="D232" s="52" t="s">
        <v>574</v>
      </c>
      <c r="E232" s="52" t="s">
        <v>191</v>
      </c>
      <c r="F232" s="52" t="s">
        <v>191</v>
      </c>
      <c r="G232" s="52" t="s">
        <v>191</v>
      </c>
      <c r="H232" s="52">
        <v>1733.32</v>
      </c>
      <c r="I232" s="52"/>
      <c r="J232" s="72">
        <v>5200000</v>
      </c>
      <c r="K232" s="52" t="s">
        <v>376</v>
      </c>
    </row>
    <row r="233" spans="1:11" ht="34.5" customHeight="1" x14ac:dyDescent="0.25">
      <c r="A233" s="57" t="s">
        <v>201</v>
      </c>
      <c r="B233" s="58"/>
      <c r="C233" s="58"/>
      <c r="D233" s="58" t="s">
        <v>202</v>
      </c>
      <c r="E233" s="58"/>
      <c r="F233" s="58"/>
      <c r="G233" s="58"/>
      <c r="H233" s="59">
        <f>SUM(H220:H232)</f>
        <v>2096.5699999999997</v>
      </c>
      <c r="I233" s="59">
        <f>SUM(I220:I232)</f>
        <v>2095.19</v>
      </c>
      <c r="J233" s="60">
        <f>SUM(J220:J232)</f>
        <v>10816391.469999997</v>
      </c>
      <c r="K233" s="52" t="s">
        <v>575</v>
      </c>
    </row>
    <row r="234" spans="1:11" ht="34.5" customHeight="1" x14ac:dyDescent="0.25">
      <c r="J234" s="73">
        <f>J231</f>
        <v>900000</v>
      </c>
    </row>
    <row r="235" spans="1:11" ht="34.5" customHeight="1" x14ac:dyDescent="0.25">
      <c r="J235" s="67">
        <f>J233-J234</f>
        <v>9916391.4699999969</v>
      </c>
    </row>
    <row r="237" spans="1:11" ht="34.5" customHeight="1" x14ac:dyDescent="0.25">
      <c r="A237" s="41"/>
      <c r="B237" s="42"/>
      <c r="C237" s="42"/>
      <c r="D237" s="43" t="s">
        <v>576</v>
      </c>
      <c r="E237" s="42"/>
      <c r="F237" s="42"/>
      <c r="G237" s="42"/>
      <c r="H237" s="42"/>
      <c r="I237" s="42"/>
      <c r="J237" s="44"/>
      <c r="K237" s="45"/>
    </row>
    <row r="238" spans="1:11" ht="34.5" customHeight="1" x14ac:dyDescent="0.25">
      <c r="A238" s="47" t="s">
        <v>177</v>
      </c>
      <c r="B238" s="48" t="s">
        <v>178</v>
      </c>
      <c r="C238" s="48" t="s">
        <v>179</v>
      </c>
      <c r="D238" s="48" t="s">
        <v>55</v>
      </c>
      <c r="E238" s="48" t="s">
        <v>180</v>
      </c>
      <c r="F238" s="48" t="s">
        <v>181</v>
      </c>
      <c r="G238" s="48" t="s">
        <v>182</v>
      </c>
      <c r="H238" s="48" t="s">
        <v>183</v>
      </c>
      <c r="I238" s="48" t="s">
        <v>184</v>
      </c>
      <c r="J238" s="49" t="s">
        <v>185</v>
      </c>
      <c r="K238" s="48" t="s">
        <v>92</v>
      </c>
    </row>
    <row r="239" spans="1:11" ht="34.5" customHeight="1" x14ac:dyDescent="0.25">
      <c r="A239" s="47"/>
      <c r="B239" s="48"/>
      <c r="C239" s="48"/>
      <c r="D239" s="48" t="s">
        <v>186</v>
      </c>
      <c r="E239" s="48"/>
      <c r="F239" s="48"/>
      <c r="G239" s="48"/>
      <c r="H239" s="48"/>
      <c r="I239" s="48"/>
      <c r="J239" s="62">
        <f>J233</f>
        <v>10816391.469999997</v>
      </c>
      <c r="K239" s="48"/>
    </row>
    <row r="240" spans="1:11" ht="34.5" customHeight="1" x14ac:dyDescent="0.25">
      <c r="A240" s="51" t="s">
        <v>577</v>
      </c>
      <c r="B240" s="52" t="s">
        <v>578</v>
      </c>
      <c r="C240" s="52" t="s">
        <v>578</v>
      </c>
      <c r="D240" s="52" t="s">
        <v>306</v>
      </c>
      <c r="E240" s="52" t="s">
        <v>191</v>
      </c>
      <c r="F240" s="52" t="s">
        <v>191</v>
      </c>
      <c r="G240" s="52" t="s">
        <v>191</v>
      </c>
      <c r="H240" s="52"/>
      <c r="I240" s="52">
        <v>1559.98</v>
      </c>
      <c r="J240" s="69">
        <v>-4680000</v>
      </c>
      <c r="K240" s="54" t="s">
        <v>224</v>
      </c>
    </row>
    <row r="241" spans="1:11" ht="34.5" customHeight="1" x14ac:dyDescent="0.25">
      <c r="A241" s="51" t="s">
        <v>577</v>
      </c>
      <c r="B241" s="52" t="s">
        <v>579</v>
      </c>
      <c r="C241" s="52" t="s">
        <v>580</v>
      </c>
      <c r="D241" s="52" t="s">
        <v>581</v>
      </c>
      <c r="E241" s="52" t="s">
        <v>191</v>
      </c>
      <c r="F241" s="52" t="s">
        <v>191</v>
      </c>
      <c r="G241" s="52" t="s">
        <v>191</v>
      </c>
      <c r="H241" s="52"/>
      <c r="I241" s="52">
        <v>50</v>
      </c>
      <c r="J241" s="69">
        <v>-150000</v>
      </c>
      <c r="K241" s="54" t="s">
        <v>582</v>
      </c>
    </row>
    <row r="242" spans="1:11" ht="34.5" customHeight="1" x14ac:dyDescent="0.25">
      <c r="A242" s="51" t="s">
        <v>577</v>
      </c>
      <c r="B242" s="52" t="s">
        <v>583</v>
      </c>
      <c r="C242" s="52" t="s">
        <v>222</v>
      </c>
      <c r="D242" s="52" t="s">
        <v>584</v>
      </c>
      <c r="E242" s="52" t="s">
        <v>191</v>
      </c>
      <c r="F242" s="52" t="s">
        <v>191</v>
      </c>
      <c r="G242" s="52" t="s">
        <v>191</v>
      </c>
      <c r="H242" s="52"/>
      <c r="I242" s="52">
        <v>333.33</v>
      </c>
      <c r="J242" s="69">
        <v>-1000000</v>
      </c>
      <c r="K242" s="54" t="s">
        <v>347</v>
      </c>
    </row>
    <row r="243" spans="1:11" ht="34.5" customHeight="1" x14ac:dyDescent="0.25">
      <c r="A243" s="51" t="s">
        <v>577</v>
      </c>
      <c r="B243" s="52" t="s">
        <v>585</v>
      </c>
      <c r="C243" s="52" t="s">
        <v>222</v>
      </c>
      <c r="D243" s="52" t="s">
        <v>586</v>
      </c>
      <c r="E243" s="52" t="s">
        <v>191</v>
      </c>
      <c r="F243" s="52" t="s">
        <v>191</v>
      </c>
      <c r="G243" s="52" t="s">
        <v>191</v>
      </c>
      <c r="H243" s="52"/>
      <c r="I243" s="52">
        <v>90</v>
      </c>
      <c r="J243" s="69">
        <v>-270000</v>
      </c>
      <c r="K243" s="54" t="s">
        <v>347</v>
      </c>
    </row>
    <row r="244" spans="1:11" ht="34.5" customHeight="1" x14ac:dyDescent="0.25">
      <c r="A244" s="51" t="s">
        <v>577</v>
      </c>
      <c r="B244" s="52" t="s">
        <v>587</v>
      </c>
      <c r="C244" s="52" t="s">
        <v>222</v>
      </c>
      <c r="D244" s="52" t="s">
        <v>588</v>
      </c>
      <c r="E244" s="52" t="s">
        <v>191</v>
      </c>
      <c r="F244" s="52" t="s">
        <v>191</v>
      </c>
      <c r="G244" s="52" t="s">
        <v>191</v>
      </c>
      <c r="H244" s="52"/>
      <c r="I244" s="52">
        <v>100</v>
      </c>
      <c r="J244" s="69">
        <v>-300000</v>
      </c>
      <c r="K244" s="54" t="s">
        <v>347</v>
      </c>
    </row>
    <row r="245" spans="1:11" ht="34.5" customHeight="1" x14ac:dyDescent="0.25">
      <c r="A245" s="51" t="s">
        <v>577</v>
      </c>
      <c r="B245" s="52" t="s">
        <v>589</v>
      </c>
      <c r="C245" s="52" t="s">
        <v>222</v>
      </c>
      <c r="D245" s="52" t="s">
        <v>590</v>
      </c>
      <c r="E245" s="52" t="s">
        <v>191</v>
      </c>
      <c r="F245" s="52" t="s">
        <v>191</v>
      </c>
      <c r="G245" s="52" t="s">
        <v>191</v>
      </c>
      <c r="H245" s="52"/>
      <c r="I245" s="52">
        <v>266.66000000000003</v>
      </c>
      <c r="J245" s="69">
        <v>-800000</v>
      </c>
      <c r="K245" s="54" t="s">
        <v>347</v>
      </c>
    </row>
    <row r="246" spans="1:11" ht="34.5" customHeight="1" x14ac:dyDescent="0.25">
      <c r="A246" s="51" t="s">
        <v>577</v>
      </c>
      <c r="B246" s="52" t="s">
        <v>591</v>
      </c>
      <c r="C246" s="52" t="s">
        <v>592</v>
      </c>
      <c r="D246" s="52" t="s">
        <v>593</v>
      </c>
      <c r="E246" s="52" t="s">
        <v>191</v>
      </c>
      <c r="F246" s="52" t="s">
        <v>191</v>
      </c>
      <c r="G246" s="52" t="s">
        <v>191</v>
      </c>
      <c r="H246" s="52">
        <v>262.3</v>
      </c>
      <c r="I246" s="52"/>
      <c r="J246" s="70">
        <v>800000</v>
      </c>
      <c r="K246" s="52"/>
    </row>
    <row r="247" spans="1:11" ht="34.5" customHeight="1" x14ac:dyDescent="0.25">
      <c r="A247" s="51" t="s">
        <v>577</v>
      </c>
      <c r="B247" s="52" t="s">
        <v>594</v>
      </c>
      <c r="C247" s="52" t="s">
        <v>595</v>
      </c>
      <c r="D247" s="52" t="s">
        <v>596</v>
      </c>
      <c r="E247" s="52" t="s">
        <v>191</v>
      </c>
      <c r="F247" s="52" t="s">
        <v>191</v>
      </c>
      <c r="G247" s="52" t="s">
        <v>191</v>
      </c>
      <c r="H247" s="52">
        <v>81.97</v>
      </c>
      <c r="I247" s="52"/>
      <c r="J247" s="70">
        <v>250000</v>
      </c>
      <c r="K247" s="52"/>
    </row>
    <row r="248" spans="1:11" ht="34.5" customHeight="1" x14ac:dyDescent="0.25">
      <c r="A248" s="57" t="s">
        <v>201</v>
      </c>
      <c r="B248" s="58"/>
      <c r="C248" s="58"/>
      <c r="D248" s="58" t="s">
        <v>202</v>
      </c>
      <c r="E248" s="58"/>
      <c r="F248" s="58"/>
      <c r="G248" s="58"/>
      <c r="H248" s="59">
        <f>SUM(H239:H247)</f>
        <v>344.27</v>
      </c>
      <c r="I248" s="59">
        <f>SUM(I239:I247)</f>
        <v>2399.9699999999998</v>
      </c>
      <c r="J248" s="60">
        <f>SUM(J239:J247)</f>
        <v>4666391.4699999969</v>
      </c>
      <c r="K248" s="52" t="s">
        <v>597</v>
      </c>
    </row>
    <row r="249" spans="1:11" ht="34.5" customHeight="1" x14ac:dyDescent="0.25">
      <c r="J249" s="73">
        <f>900000+J247+J246</f>
        <v>1950000</v>
      </c>
    </row>
    <row r="250" spans="1:11" ht="34.5" customHeight="1" x14ac:dyDescent="0.25">
      <c r="J250" s="67">
        <f>J248-J249</f>
        <v>2716391.4699999969</v>
      </c>
    </row>
    <row r="252" spans="1:11" ht="34.5" customHeight="1" x14ac:dyDescent="0.25">
      <c r="A252" s="41"/>
      <c r="B252" s="42"/>
      <c r="C252" s="42"/>
      <c r="D252" s="43" t="s">
        <v>598</v>
      </c>
      <c r="E252" s="42"/>
      <c r="F252" s="42"/>
      <c r="G252" s="42"/>
      <c r="H252" s="42"/>
      <c r="I252" s="42"/>
      <c r="J252" s="44"/>
      <c r="K252" s="45"/>
    </row>
    <row r="253" spans="1:11" ht="34.5" customHeight="1" x14ac:dyDescent="0.25">
      <c r="A253" s="47" t="s">
        <v>177</v>
      </c>
      <c r="B253" s="48" t="s">
        <v>178</v>
      </c>
      <c r="C253" s="48" t="s">
        <v>179</v>
      </c>
      <c r="D253" s="48" t="s">
        <v>55</v>
      </c>
      <c r="E253" s="48" t="s">
        <v>180</v>
      </c>
      <c r="F253" s="48" t="s">
        <v>181</v>
      </c>
      <c r="G253" s="48" t="s">
        <v>182</v>
      </c>
      <c r="H253" s="48" t="s">
        <v>183</v>
      </c>
      <c r="I253" s="48" t="s">
        <v>184</v>
      </c>
      <c r="J253" s="49" t="s">
        <v>185</v>
      </c>
      <c r="K253" s="48" t="s">
        <v>92</v>
      </c>
    </row>
    <row r="254" spans="1:11" ht="34.5" customHeight="1" x14ac:dyDescent="0.25">
      <c r="A254" s="47"/>
      <c r="B254" s="48"/>
      <c r="C254" s="48"/>
      <c r="D254" s="48" t="s">
        <v>186</v>
      </c>
      <c r="E254" s="48"/>
      <c r="F254" s="48"/>
      <c r="G254" s="48"/>
      <c r="H254" s="48"/>
      <c r="I254" s="48"/>
      <c r="J254" s="62">
        <f>J248</f>
        <v>4666391.4699999969</v>
      </c>
      <c r="K254" s="48"/>
    </row>
    <row r="255" spans="1:11" ht="34.5" customHeight="1" x14ac:dyDescent="0.25">
      <c r="A255" s="51" t="s">
        <v>599</v>
      </c>
      <c r="B255" s="52" t="s">
        <v>600</v>
      </c>
      <c r="C255" s="52" t="s">
        <v>600</v>
      </c>
      <c r="D255" s="52" t="s">
        <v>601</v>
      </c>
      <c r="E255" s="52" t="s">
        <v>191</v>
      </c>
      <c r="F255" s="52" t="s">
        <v>191</v>
      </c>
      <c r="G255" s="52" t="s">
        <v>191</v>
      </c>
      <c r="H255" s="52"/>
      <c r="I255" s="52">
        <v>32.840000000000003</v>
      </c>
      <c r="J255" s="69">
        <v>-105100</v>
      </c>
      <c r="K255" s="54" t="s">
        <v>602</v>
      </c>
    </row>
    <row r="256" spans="1:11" ht="34.5" customHeight="1" x14ac:dyDescent="0.25">
      <c r="A256" s="51" t="s">
        <v>599</v>
      </c>
      <c r="B256" s="52" t="s">
        <v>603</v>
      </c>
      <c r="C256" s="52" t="s">
        <v>603</v>
      </c>
      <c r="D256" s="52" t="s">
        <v>306</v>
      </c>
      <c r="E256" s="52" t="s">
        <v>191</v>
      </c>
      <c r="F256" s="52" t="s">
        <v>191</v>
      </c>
      <c r="G256" s="52" t="s">
        <v>191</v>
      </c>
      <c r="H256" s="52"/>
      <c r="I256" s="52">
        <v>53.33</v>
      </c>
      <c r="J256" s="69">
        <v>-160000</v>
      </c>
      <c r="K256" s="54" t="s">
        <v>604</v>
      </c>
    </row>
    <row r="257" spans="1:11" ht="34.5" customHeight="1" x14ac:dyDescent="0.25">
      <c r="A257" s="51" t="s">
        <v>599</v>
      </c>
      <c r="B257" s="52" t="s">
        <v>605</v>
      </c>
      <c r="C257" s="52" t="s">
        <v>605</v>
      </c>
      <c r="D257" s="52" t="s">
        <v>306</v>
      </c>
      <c r="E257" s="52" t="s">
        <v>191</v>
      </c>
      <c r="F257" s="52" t="s">
        <v>191</v>
      </c>
      <c r="G257" s="52" t="s">
        <v>191</v>
      </c>
      <c r="H257" s="52"/>
      <c r="I257" s="52">
        <v>10</v>
      </c>
      <c r="J257" s="69">
        <v>-30000</v>
      </c>
      <c r="K257" s="54" t="s">
        <v>606</v>
      </c>
    </row>
    <row r="258" spans="1:11" ht="34.5" customHeight="1" x14ac:dyDescent="0.25">
      <c r="A258" s="51" t="s">
        <v>599</v>
      </c>
      <c r="B258" s="52" t="s">
        <v>607</v>
      </c>
      <c r="C258" s="52" t="s">
        <v>607</v>
      </c>
      <c r="D258" s="52" t="s">
        <v>306</v>
      </c>
      <c r="E258" s="52" t="s">
        <v>191</v>
      </c>
      <c r="F258" s="52" t="s">
        <v>191</v>
      </c>
      <c r="G258" s="52" t="s">
        <v>191</v>
      </c>
      <c r="H258" s="52"/>
      <c r="I258" s="52">
        <v>283.33</v>
      </c>
      <c r="J258" s="69">
        <v>-850000</v>
      </c>
      <c r="K258" s="54" t="s">
        <v>230</v>
      </c>
    </row>
    <row r="259" spans="1:11" ht="34.5" customHeight="1" x14ac:dyDescent="0.25">
      <c r="A259" s="51" t="s">
        <v>599</v>
      </c>
      <c r="B259" s="52" t="s">
        <v>608</v>
      </c>
      <c r="C259" s="52" t="s">
        <v>608</v>
      </c>
      <c r="D259" s="52" t="s">
        <v>306</v>
      </c>
      <c r="E259" s="52" t="s">
        <v>191</v>
      </c>
      <c r="F259" s="52" t="s">
        <v>191</v>
      </c>
      <c r="G259" s="52" t="s">
        <v>191</v>
      </c>
      <c r="H259" s="52"/>
      <c r="I259" s="52">
        <v>67.8</v>
      </c>
      <c r="J259" s="69">
        <v>-200000</v>
      </c>
      <c r="K259" s="54" t="s">
        <v>455</v>
      </c>
    </row>
    <row r="260" spans="1:11" ht="34.5" customHeight="1" x14ac:dyDescent="0.25">
      <c r="A260" s="51" t="s">
        <v>599</v>
      </c>
      <c r="B260" s="52" t="s">
        <v>609</v>
      </c>
      <c r="C260" s="52" t="s">
        <v>609</v>
      </c>
      <c r="D260" s="52" t="s">
        <v>306</v>
      </c>
      <c r="E260" s="52" t="s">
        <v>191</v>
      </c>
      <c r="F260" s="52" t="s">
        <v>191</v>
      </c>
      <c r="G260" s="52" t="s">
        <v>191</v>
      </c>
      <c r="H260" s="52"/>
      <c r="I260" s="52">
        <v>67.8</v>
      </c>
      <c r="J260" s="69">
        <v>-200000</v>
      </c>
      <c r="K260" s="54" t="s">
        <v>451</v>
      </c>
    </row>
    <row r="261" spans="1:11" ht="34.5" customHeight="1" x14ac:dyDescent="0.25">
      <c r="A261" s="51" t="s">
        <v>599</v>
      </c>
      <c r="B261" s="52" t="s">
        <v>610</v>
      </c>
      <c r="C261" s="52" t="s">
        <v>610</v>
      </c>
      <c r="D261" s="52" t="s">
        <v>306</v>
      </c>
      <c r="E261" s="52" t="s">
        <v>191</v>
      </c>
      <c r="F261" s="52" t="s">
        <v>191</v>
      </c>
      <c r="G261" s="52" t="s">
        <v>191</v>
      </c>
      <c r="H261" s="52"/>
      <c r="I261" s="52">
        <v>186.44</v>
      </c>
      <c r="J261" s="69">
        <v>-550000</v>
      </c>
      <c r="K261" s="54" t="s">
        <v>390</v>
      </c>
    </row>
    <row r="262" spans="1:11" ht="34.5" customHeight="1" x14ac:dyDescent="0.25">
      <c r="A262" s="51" t="s">
        <v>599</v>
      </c>
      <c r="B262" s="52" t="s">
        <v>611</v>
      </c>
      <c r="C262" s="52" t="s">
        <v>194</v>
      </c>
      <c r="D262" s="52" t="s">
        <v>612</v>
      </c>
      <c r="E262" s="52" t="s">
        <v>191</v>
      </c>
      <c r="F262" s="52" t="s">
        <v>191</v>
      </c>
      <c r="G262" s="52" t="s">
        <v>191</v>
      </c>
      <c r="H262" s="52"/>
      <c r="I262" s="52">
        <v>661.01</v>
      </c>
      <c r="J262" s="72">
        <v>-1950000</v>
      </c>
      <c r="K262" s="52" t="s">
        <v>196</v>
      </c>
    </row>
    <row r="263" spans="1:11" ht="34.5" customHeight="1" x14ac:dyDescent="0.25">
      <c r="A263" s="51" t="s">
        <v>599</v>
      </c>
      <c r="B263" s="52" t="s">
        <v>613</v>
      </c>
      <c r="C263" s="52" t="s">
        <v>189</v>
      </c>
      <c r="D263" s="52" t="s">
        <v>614</v>
      </c>
      <c r="E263" s="52" t="s">
        <v>191</v>
      </c>
      <c r="F263" s="52" t="s">
        <v>191</v>
      </c>
      <c r="G263" s="52" t="s">
        <v>191</v>
      </c>
      <c r="H263" s="52"/>
      <c r="I263" s="52">
        <v>169.49</v>
      </c>
      <c r="J263" s="69">
        <v>-500000</v>
      </c>
      <c r="K263" s="54" t="s">
        <v>615</v>
      </c>
    </row>
    <row r="264" spans="1:11" ht="34.5" customHeight="1" x14ac:dyDescent="0.25">
      <c r="A264" s="51" t="s">
        <v>599</v>
      </c>
      <c r="B264" s="52" t="s">
        <v>616</v>
      </c>
      <c r="C264" s="52" t="s">
        <v>189</v>
      </c>
      <c r="D264" s="52" t="s">
        <v>617</v>
      </c>
      <c r="E264" s="52" t="s">
        <v>191</v>
      </c>
      <c r="F264" s="52" t="s">
        <v>191</v>
      </c>
      <c r="G264" s="52" t="s">
        <v>191</v>
      </c>
      <c r="H264" s="52"/>
      <c r="I264" s="52">
        <v>307.12</v>
      </c>
      <c r="J264" s="77">
        <v>-906000</v>
      </c>
      <c r="K264" s="78" t="s">
        <v>618</v>
      </c>
    </row>
    <row r="265" spans="1:11" ht="34.5" customHeight="1" x14ac:dyDescent="0.25">
      <c r="A265" s="51" t="s">
        <v>599</v>
      </c>
      <c r="B265" s="52" t="s">
        <v>619</v>
      </c>
      <c r="C265" s="52" t="s">
        <v>189</v>
      </c>
      <c r="D265" s="52" t="s">
        <v>620</v>
      </c>
      <c r="E265" s="52" t="s">
        <v>191</v>
      </c>
      <c r="F265" s="52" t="s">
        <v>191</v>
      </c>
      <c r="G265" s="52" t="s">
        <v>191</v>
      </c>
      <c r="H265" s="52"/>
      <c r="I265" s="52">
        <v>204.74</v>
      </c>
      <c r="J265" s="77">
        <v>-604000</v>
      </c>
      <c r="K265" s="78" t="s">
        <v>618</v>
      </c>
    </row>
    <row r="266" spans="1:11" ht="34.5" customHeight="1" x14ac:dyDescent="0.25">
      <c r="A266" s="51" t="s">
        <v>599</v>
      </c>
      <c r="B266" s="52" t="s">
        <v>621</v>
      </c>
      <c r="C266" s="52" t="s">
        <v>194</v>
      </c>
      <c r="D266" s="52" t="s">
        <v>622</v>
      </c>
      <c r="E266" s="52" t="s">
        <v>191</v>
      </c>
      <c r="F266" s="52" t="s">
        <v>191</v>
      </c>
      <c r="G266" s="52" t="s">
        <v>191</v>
      </c>
      <c r="H266" s="52"/>
      <c r="I266" s="52">
        <v>3.39</v>
      </c>
      <c r="J266" s="69">
        <v>-10000</v>
      </c>
      <c r="K266" s="54" t="s">
        <v>245</v>
      </c>
    </row>
    <row r="267" spans="1:11" ht="34.5" customHeight="1" x14ac:dyDescent="0.25">
      <c r="A267" s="51" t="s">
        <v>599</v>
      </c>
      <c r="B267" s="52" t="s">
        <v>623</v>
      </c>
      <c r="C267" s="52" t="s">
        <v>198</v>
      </c>
      <c r="D267" s="52" t="s">
        <v>624</v>
      </c>
      <c r="E267" s="52" t="s">
        <v>191</v>
      </c>
      <c r="F267" s="52" t="s">
        <v>191</v>
      </c>
      <c r="G267" s="52" t="s">
        <v>191</v>
      </c>
      <c r="H267" s="52">
        <v>2711.84</v>
      </c>
      <c r="I267" s="52"/>
      <c r="J267" s="72">
        <v>8000000</v>
      </c>
      <c r="K267" s="52" t="s">
        <v>376</v>
      </c>
    </row>
    <row r="268" spans="1:11" ht="34.5" customHeight="1" x14ac:dyDescent="0.25">
      <c r="A268" s="51" t="s">
        <v>599</v>
      </c>
      <c r="B268" s="52" t="s">
        <v>625</v>
      </c>
      <c r="C268" s="52" t="s">
        <v>626</v>
      </c>
      <c r="D268" s="52" t="s">
        <v>627</v>
      </c>
      <c r="E268" s="52" t="s">
        <v>191</v>
      </c>
      <c r="F268" s="52" t="s">
        <v>191</v>
      </c>
      <c r="G268" s="52" t="s">
        <v>191</v>
      </c>
      <c r="H268" s="52">
        <v>483.87</v>
      </c>
      <c r="I268" s="52"/>
      <c r="J268" s="70">
        <v>1500000</v>
      </c>
      <c r="K268" s="52"/>
    </row>
    <row r="269" spans="1:11" ht="34.5" customHeight="1" x14ac:dyDescent="0.25">
      <c r="A269" s="57" t="s">
        <v>201</v>
      </c>
      <c r="B269" s="58"/>
      <c r="C269" s="58"/>
      <c r="D269" s="58" t="s">
        <v>202</v>
      </c>
      <c r="E269" s="58"/>
      <c r="F269" s="58"/>
      <c r="G269" s="58"/>
      <c r="H269" s="59">
        <f>SUM(H254:H268)</f>
        <v>3195.71</v>
      </c>
      <c r="I269" s="59">
        <f>SUM(I254:I268)</f>
        <v>2047.29</v>
      </c>
      <c r="J269" s="60">
        <f>SUM(J254:J268)</f>
        <v>8101291.4699999969</v>
      </c>
      <c r="K269" s="52" t="s">
        <v>628</v>
      </c>
    </row>
    <row r="270" spans="1:11" ht="34.5" customHeight="1" x14ac:dyDescent="0.25">
      <c r="J270" s="73">
        <f>J268</f>
        <v>1500000</v>
      </c>
    </row>
    <row r="271" spans="1:11" ht="34.5" customHeight="1" x14ac:dyDescent="0.25">
      <c r="J271" s="67">
        <f>J269-J270</f>
        <v>6601291.4699999969</v>
      </c>
      <c r="K271" s="46"/>
    </row>
    <row r="273" spans="1:12" ht="34.5" customHeight="1" x14ac:dyDescent="0.25">
      <c r="A273" s="41"/>
      <c r="B273" s="42"/>
      <c r="C273" s="42"/>
      <c r="D273" s="43" t="s">
        <v>629</v>
      </c>
      <c r="E273" s="42"/>
      <c r="F273" s="42"/>
      <c r="G273" s="42"/>
      <c r="H273" s="42"/>
      <c r="I273" s="42"/>
      <c r="J273" s="44"/>
      <c r="K273" s="45"/>
    </row>
    <row r="274" spans="1:12" ht="34.5" customHeight="1" x14ac:dyDescent="0.25">
      <c r="A274" s="47" t="s">
        <v>177</v>
      </c>
      <c r="B274" s="48" t="s">
        <v>178</v>
      </c>
      <c r="C274" s="48" t="s">
        <v>179</v>
      </c>
      <c r="D274" s="48" t="s">
        <v>55</v>
      </c>
      <c r="E274" s="48" t="s">
        <v>180</v>
      </c>
      <c r="F274" s="48" t="s">
        <v>181</v>
      </c>
      <c r="G274" s="48" t="s">
        <v>182</v>
      </c>
      <c r="H274" s="48" t="s">
        <v>183</v>
      </c>
      <c r="I274" s="48" t="s">
        <v>184</v>
      </c>
      <c r="J274" s="49" t="s">
        <v>185</v>
      </c>
      <c r="K274" s="48" t="s">
        <v>92</v>
      </c>
    </row>
    <row r="275" spans="1:12" ht="34.5" customHeight="1" x14ac:dyDescent="0.25">
      <c r="A275" s="47"/>
      <c r="B275" s="48"/>
      <c r="C275" s="48"/>
      <c r="D275" s="48" t="s">
        <v>186</v>
      </c>
      <c r="E275" s="48"/>
      <c r="F275" s="48"/>
      <c r="G275" s="48"/>
      <c r="H275" s="48"/>
      <c r="I275" s="48"/>
      <c r="J275" s="62">
        <f>J269</f>
        <v>8101291.4699999969</v>
      </c>
      <c r="K275" s="48"/>
    </row>
    <row r="276" spans="1:12" ht="34.5" customHeight="1" x14ac:dyDescent="0.25">
      <c r="A276" s="51" t="s">
        <v>630</v>
      </c>
      <c r="B276" s="52" t="s">
        <v>631</v>
      </c>
      <c r="C276" s="52" t="s">
        <v>632</v>
      </c>
      <c r="D276" s="52" t="s">
        <v>633</v>
      </c>
      <c r="E276" s="52" t="s">
        <v>191</v>
      </c>
      <c r="F276" s="52" t="s">
        <v>191</v>
      </c>
      <c r="G276" s="52" t="s">
        <v>191</v>
      </c>
      <c r="H276" s="52">
        <v>1288.1199999999999</v>
      </c>
      <c r="I276" s="52"/>
      <c r="J276" s="70">
        <v>3800000</v>
      </c>
      <c r="K276" s="52"/>
    </row>
    <row r="277" spans="1:12" ht="34.5" customHeight="1" x14ac:dyDescent="0.25">
      <c r="A277" s="51" t="s">
        <v>630</v>
      </c>
      <c r="B277" s="52" t="s">
        <v>634</v>
      </c>
      <c r="C277" s="52" t="s">
        <v>198</v>
      </c>
      <c r="D277" s="52" t="s">
        <v>635</v>
      </c>
      <c r="E277" s="52" t="s">
        <v>191</v>
      </c>
      <c r="F277" s="52" t="s">
        <v>191</v>
      </c>
      <c r="G277" s="52" t="s">
        <v>191</v>
      </c>
      <c r="H277" s="52">
        <v>912.67</v>
      </c>
      <c r="I277" s="52"/>
      <c r="J277" s="72">
        <v>2692412</v>
      </c>
      <c r="K277" s="71" t="s">
        <v>636</v>
      </c>
    </row>
    <row r="278" spans="1:12" ht="34.5" customHeight="1" x14ac:dyDescent="0.25">
      <c r="A278" s="57" t="s">
        <v>201</v>
      </c>
      <c r="B278" s="58"/>
      <c r="C278" s="58"/>
      <c r="D278" s="58" t="s">
        <v>202</v>
      </c>
      <c r="E278" s="58"/>
      <c r="F278" s="58"/>
      <c r="G278" s="58"/>
      <c r="H278" s="59">
        <f>SUM(H275:H277)</f>
        <v>2200.79</v>
      </c>
      <c r="I278" s="59">
        <f>SUM(I275:I277)</f>
        <v>0</v>
      </c>
      <c r="J278" s="60">
        <f>SUM(J275:J277)</f>
        <v>14593703.469999997</v>
      </c>
      <c r="K278" s="52" t="s">
        <v>637</v>
      </c>
    </row>
    <row r="279" spans="1:12" ht="34.5" customHeight="1" x14ac:dyDescent="0.25">
      <c r="J279" s="73">
        <f>1500000+J276</f>
        <v>5300000</v>
      </c>
    </row>
    <row r="280" spans="1:12" ht="34.5" customHeight="1" x14ac:dyDescent="0.25">
      <c r="J280" s="67">
        <f>J278-J279</f>
        <v>9293703.4699999969</v>
      </c>
      <c r="K280" s="79">
        <f>J275+J276</f>
        <v>11901291.469999997</v>
      </c>
      <c r="L280" s="75" t="s">
        <v>638</v>
      </c>
    </row>
    <row r="281" spans="1:12" ht="34.5" customHeight="1" x14ac:dyDescent="0.25">
      <c r="A281" s="41"/>
      <c r="B281" s="42"/>
      <c r="C281" s="42"/>
      <c r="D281" s="43" t="s">
        <v>639</v>
      </c>
      <c r="E281" s="42"/>
      <c r="F281" s="42"/>
      <c r="G281" s="42"/>
      <c r="H281" s="42"/>
      <c r="I281" s="42"/>
      <c r="J281" s="44"/>
      <c r="K281" s="45"/>
    </row>
    <row r="282" spans="1:12" ht="34.5" customHeight="1" x14ac:dyDescent="0.25">
      <c r="A282" s="47" t="s">
        <v>177</v>
      </c>
      <c r="B282" s="48" t="s">
        <v>178</v>
      </c>
      <c r="C282" s="48" t="s">
        <v>179</v>
      </c>
      <c r="D282" s="48" t="s">
        <v>55</v>
      </c>
      <c r="E282" s="48" t="s">
        <v>180</v>
      </c>
      <c r="F282" s="48" t="s">
        <v>181</v>
      </c>
      <c r="G282" s="48" t="s">
        <v>182</v>
      </c>
      <c r="H282" s="48" t="s">
        <v>183</v>
      </c>
      <c r="I282" s="48" t="s">
        <v>184</v>
      </c>
      <c r="J282" s="49" t="s">
        <v>185</v>
      </c>
      <c r="K282" s="48" t="s">
        <v>92</v>
      </c>
    </row>
    <row r="283" spans="1:12" ht="34.5" customHeight="1" x14ac:dyDescent="0.25">
      <c r="A283" s="47"/>
      <c r="B283" s="48"/>
      <c r="C283" s="48"/>
      <c r="D283" s="48" t="s">
        <v>186</v>
      </c>
      <c r="E283" s="48"/>
      <c r="F283" s="48"/>
      <c r="G283" s="48"/>
      <c r="H283" s="48"/>
      <c r="I283" s="48"/>
      <c r="J283" s="62">
        <f>J278</f>
        <v>14593703.469999997</v>
      </c>
      <c r="K283" s="48"/>
    </row>
    <row r="284" spans="1:12" s="64" customFormat="1" ht="34.5" customHeight="1" x14ac:dyDescent="0.25">
      <c r="A284" s="51" t="s">
        <v>640</v>
      </c>
      <c r="B284" s="52" t="s">
        <v>641</v>
      </c>
      <c r="C284" s="52" t="s">
        <v>641</v>
      </c>
      <c r="D284" s="52" t="s">
        <v>642</v>
      </c>
      <c r="E284" s="52" t="s">
        <v>191</v>
      </c>
      <c r="F284" s="52" t="s">
        <v>191</v>
      </c>
      <c r="G284" s="52" t="s">
        <v>191</v>
      </c>
      <c r="H284" s="52">
        <v>108.72</v>
      </c>
      <c r="I284" s="52"/>
      <c r="J284" s="80">
        <v>342458.28</v>
      </c>
      <c r="K284" s="54" t="s">
        <v>230</v>
      </c>
    </row>
    <row r="285" spans="1:12" s="64" customFormat="1" ht="34.5" customHeight="1" x14ac:dyDescent="0.25">
      <c r="A285" s="51" t="s">
        <v>640</v>
      </c>
      <c r="B285" s="52" t="s">
        <v>643</v>
      </c>
      <c r="C285" s="52" t="s">
        <v>643</v>
      </c>
      <c r="D285" s="52" t="s">
        <v>644</v>
      </c>
      <c r="E285" s="52" t="s">
        <v>191</v>
      </c>
      <c r="F285" s="52" t="s">
        <v>191</v>
      </c>
      <c r="G285" s="52" t="s">
        <v>191</v>
      </c>
      <c r="H285" s="52">
        <v>14.19</v>
      </c>
      <c r="I285" s="52"/>
      <c r="J285" s="69">
        <v>44000</v>
      </c>
      <c r="K285" s="54" t="s">
        <v>230</v>
      </c>
    </row>
    <row r="286" spans="1:12" s="64" customFormat="1" ht="34.5" customHeight="1" x14ac:dyDescent="0.25">
      <c r="A286" s="51" t="s">
        <v>640</v>
      </c>
      <c r="B286" s="52" t="s">
        <v>645</v>
      </c>
      <c r="C286" s="52" t="s">
        <v>645</v>
      </c>
      <c r="D286" s="52" t="s">
        <v>646</v>
      </c>
      <c r="E286" s="52" t="s">
        <v>191</v>
      </c>
      <c r="F286" s="52" t="s">
        <v>191</v>
      </c>
      <c r="G286" s="52" t="s">
        <v>191</v>
      </c>
      <c r="H286" s="52"/>
      <c r="I286" s="52">
        <v>13.65</v>
      </c>
      <c r="J286" s="69">
        <v>-43000</v>
      </c>
      <c r="K286" s="54" t="s">
        <v>220</v>
      </c>
    </row>
    <row r="287" spans="1:12" s="64" customFormat="1" ht="34.5" customHeight="1" x14ac:dyDescent="0.25">
      <c r="A287" s="51" t="s">
        <v>640</v>
      </c>
      <c r="B287" s="52" t="s">
        <v>647</v>
      </c>
      <c r="C287" s="52" t="s">
        <v>647</v>
      </c>
      <c r="D287" s="52" t="s">
        <v>648</v>
      </c>
      <c r="E287" s="52" t="s">
        <v>191</v>
      </c>
      <c r="F287" s="52" t="s">
        <v>191</v>
      </c>
      <c r="G287" s="52" t="s">
        <v>191</v>
      </c>
      <c r="H287" s="52">
        <v>10.54</v>
      </c>
      <c r="I287" s="52"/>
      <c r="J287" s="69">
        <v>39000</v>
      </c>
      <c r="K287" s="54" t="s">
        <v>316</v>
      </c>
    </row>
    <row r="288" spans="1:12" s="64" customFormat="1" ht="34.5" customHeight="1" x14ac:dyDescent="0.25">
      <c r="A288" s="51" t="s">
        <v>640</v>
      </c>
      <c r="B288" s="52" t="s">
        <v>649</v>
      </c>
      <c r="C288" s="52" t="s">
        <v>649</v>
      </c>
      <c r="D288" s="52" t="s">
        <v>650</v>
      </c>
      <c r="E288" s="52" t="s">
        <v>191</v>
      </c>
      <c r="F288" s="52" t="s">
        <v>191</v>
      </c>
      <c r="G288" s="52" t="s">
        <v>191</v>
      </c>
      <c r="H288" s="52">
        <v>33.43</v>
      </c>
      <c r="I288" s="52"/>
      <c r="J288" s="69">
        <v>105300</v>
      </c>
      <c r="K288" s="54" t="s">
        <v>265</v>
      </c>
    </row>
    <row r="289" spans="1:11" s="64" customFormat="1" ht="34.5" customHeight="1" x14ac:dyDescent="0.25">
      <c r="A289" s="51" t="s">
        <v>640</v>
      </c>
      <c r="B289" s="52" t="s">
        <v>651</v>
      </c>
      <c r="C289" s="52" t="s">
        <v>651</v>
      </c>
      <c r="D289" s="52" t="s">
        <v>652</v>
      </c>
      <c r="E289" s="52" t="s">
        <v>191</v>
      </c>
      <c r="F289" s="52" t="s">
        <v>191</v>
      </c>
      <c r="G289" s="52" t="s">
        <v>191</v>
      </c>
      <c r="H289" s="52"/>
      <c r="I289" s="52">
        <v>5.57</v>
      </c>
      <c r="J289" s="69">
        <v>-17000</v>
      </c>
      <c r="K289" s="54" t="s">
        <v>265</v>
      </c>
    </row>
    <row r="290" spans="1:11" s="64" customFormat="1" ht="34.5" customHeight="1" x14ac:dyDescent="0.25">
      <c r="A290" s="51" t="s">
        <v>640</v>
      </c>
      <c r="B290" s="52" t="s">
        <v>653</v>
      </c>
      <c r="C290" s="52" t="s">
        <v>653</v>
      </c>
      <c r="D290" s="52" t="s">
        <v>306</v>
      </c>
      <c r="E290" s="52" t="s">
        <v>191</v>
      </c>
      <c r="F290" s="52" t="s">
        <v>191</v>
      </c>
      <c r="G290" s="52" t="s">
        <v>191</v>
      </c>
      <c r="H290" s="52"/>
      <c r="I290" s="52">
        <v>50.85</v>
      </c>
      <c r="J290" s="69">
        <v>-150000</v>
      </c>
      <c r="K290" s="54" t="s">
        <v>654</v>
      </c>
    </row>
    <row r="291" spans="1:11" s="64" customFormat="1" ht="34.5" customHeight="1" x14ac:dyDescent="0.25">
      <c r="A291" s="51" t="s">
        <v>640</v>
      </c>
      <c r="B291" s="52" t="s">
        <v>655</v>
      </c>
      <c r="C291" s="52" t="s">
        <v>655</v>
      </c>
      <c r="D291" s="52" t="s">
        <v>306</v>
      </c>
      <c r="E291" s="52" t="s">
        <v>191</v>
      </c>
      <c r="F291" s="52" t="s">
        <v>191</v>
      </c>
      <c r="G291" s="52" t="s">
        <v>191</v>
      </c>
      <c r="H291" s="52"/>
      <c r="I291" s="52">
        <v>268.45999999999998</v>
      </c>
      <c r="J291" s="69">
        <v>-800000</v>
      </c>
      <c r="K291" s="54" t="s">
        <v>224</v>
      </c>
    </row>
    <row r="292" spans="1:11" s="64" customFormat="1" ht="34.5" customHeight="1" x14ac:dyDescent="0.25">
      <c r="A292" s="51" t="s">
        <v>640</v>
      </c>
      <c r="B292" s="52" t="s">
        <v>656</v>
      </c>
      <c r="C292" s="52" t="s">
        <v>471</v>
      </c>
      <c r="D292" s="52" t="s">
        <v>657</v>
      </c>
      <c r="E292" s="52" t="s">
        <v>191</v>
      </c>
      <c r="F292" s="52" t="s">
        <v>191</v>
      </c>
      <c r="G292" s="52" t="s">
        <v>191</v>
      </c>
      <c r="H292" s="52"/>
      <c r="I292" s="52">
        <v>166.1</v>
      </c>
      <c r="J292" s="69">
        <v>-490000</v>
      </c>
      <c r="K292" s="54" t="s">
        <v>230</v>
      </c>
    </row>
    <row r="293" spans="1:11" s="64" customFormat="1" ht="34.5" customHeight="1" x14ac:dyDescent="0.25">
      <c r="A293" s="51" t="s">
        <v>640</v>
      </c>
      <c r="B293" s="52" t="s">
        <v>658</v>
      </c>
      <c r="C293" s="52" t="s">
        <v>471</v>
      </c>
      <c r="D293" s="52" t="s">
        <v>659</v>
      </c>
      <c r="E293" s="52" t="s">
        <v>191</v>
      </c>
      <c r="F293" s="52" t="s">
        <v>191</v>
      </c>
      <c r="G293" s="52" t="s">
        <v>191</v>
      </c>
      <c r="H293" s="52"/>
      <c r="I293" s="52">
        <v>83.05</v>
      </c>
      <c r="J293" s="69">
        <v>-245000</v>
      </c>
      <c r="K293" s="54" t="s">
        <v>230</v>
      </c>
    </row>
    <row r="294" spans="1:11" s="64" customFormat="1" ht="34.5" customHeight="1" x14ac:dyDescent="0.25">
      <c r="A294" s="51" t="s">
        <v>640</v>
      </c>
      <c r="B294" s="52" t="s">
        <v>660</v>
      </c>
      <c r="C294" s="52" t="s">
        <v>222</v>
      </c>
      <c r="D294" s="52" t="s">
        <v>661</v>
      </c>
      <c r="E294" s="52" t="s">
        <v>191</v>
      </c>
      <c r="F294" s="52" t="s">
        <v>191</v>
      </c>
      <c r="G294" s="52" t="s">
        <v>191</v>
      </c>
      <c r="H294" s="52"/>
      <c r="I294" s="52">
        <v>67.8</v>
      </c>
      <c r="J294" s="69">
        <v>-200000</v>
      </c>
      <c r="K294" s="54" t="s">
        <v>347</v>
      </c>
    </row>
    <row r="295" spans="1:11" s="64" customFormat="1" ht="34.5" customHeight="1" x14ac:dyDescent="0.25">
      <c r="A295" s="51" t="s">
        <v>640</v>
      </c>
      <c r="B295" s="52" t="s">
        <v>662</v>
      </c>
      <c r="C295" s="52" t="s">
        <v>222</v>
      </c>
      <c r="D295" s="52" t="s">
        <v>663</v>
      </c>
      <c r="E295" s="52" t="s">
        <v>191</v>
      </c>
      <c r="F295" s="52" t="s">
        <v>191</v>
      </c>
      <c r="G295" s="52" t="s">
        <v>191</v>
      </c>
      <c r="H295" s="52"/>
      <c r="I295" s="52">
        <v>105.08</v>
      </c>
      <c r="J295" s="69">
        <v>-310000</v>
      </c>
      <c r="K295" s="54" t="s">
        <v>316</v>
      </c>
    </row>
    <row r="296" spans="1:11" s="64" customFormat="1" ht="34.5" customHeight="1" x14ac:dyDescent="0.25">
      <c r="A296" s="51" t="s">
        <v>640</v>
      </c>
      <c r="B296" s="52" t="s">
        <v>664</v>
      </c>
      <c r="C296" s="52" t="s">
        <v>222</v>
      </c>
      <c r="D296" s="52" t="s">
        <v>665</v>
      </c>
      <c r="E296" s="52" t="s">
        <v>191</v>
      </c>
      <c r="F296" s="52" t="s">
        <v>191</v>
      </c>
      <c r="G296" s="52" t="s">
        <v>191</v>
      </c>
      <c r="H296" s="52"/>
      <c r="I296" s="52">
        <v>135.59</v>
      </c>
      <c r="J296" s="69">
        <v>-400000</v>
      </c>
      <c r="K296" s="54" t="s">
        <v>316</v>
      </c>
    </row>
    <row r="297" spans="1:11" s="64" customFormat="1" ht="34.5" customHeight="1" x14ac:dyDescent="0.25">
      <c r="A297" s="51" t="s">
        <v>640</v>
      </c>
      <c r="B297" s="52" t="s">
        <v>666</v>
      </c>
      <c r="C297" s="52" t="s">
        <v>243</v>
      </c>
      <c r="D297" s="52" t="s">
        <v>667</v>
      </c>
      <c r="E297" s="52" t="s">
        <v>191</v>
      </c>
      <c r="F297" s="52" t="s">
        <v>191</v>
      </c>
      <c r="G297" s="52" t="s">
        <v>191</v>
      </c>
      <c r="H297" s="52"/>
      <c r="I297" s="52">
        <v>1.02</v>
      </c>
      <c r="J297" s="69">
        <v>-3000</v>
      </c>
      <c r="K297" s="54" t="s">
        <v>245</v>
      </c>
    </row>
    <row r="298" spans="1:11" s="64" customFormat="1" ht="34.5" customHeight="1" x14ac:dyDescent="0.25">
      <c r="A298" s="51" t="s">
        <v>640</v>
      </c>
      <c r="B298" s="52" t="s">
        <v>668</v>
      </c>
      <c r="C298" s="52" t="s">
        <v>243</v>
      </c>
      <c r="D298" s="52" t="s">
        <v>669</v>
      </c>
      <c r="E298" s="52" t="s">
        <v>191</v>
      </c>
      <c r="F298" s="52" t="s">
        <v>191</v>
      </c>
      <c r="G298" s="52" t="s">
        <v>191</v>
      </c>
      <c r="H298" s="52"/>
      <c r="I298" s="52">
        <v>6.1</v>
      </c>
      <c r="J298" s="69">
        <v>-18000</v>
      </c>
      <c r="K298" s="54" t="s">
        <v>245</v>
      </c>
    </row>
    <row r="299" spans="1:11" s="64" customFormat="1" ht="34.5" customHeight="1" x14ac:dyDescent="0.25">
      <c r="A299" s="51" t="s">
        <v>640</v>
      </c>
      <c r="B299" s="52" t="s">
        <v>670</v>
      </c>
      <c r="C299" s="52" t="s">
        <v>243</v>
      </c>
      <c r="D299" s="52" t="s">
        <v>671</v>
      </c>
      <c r="E299" s="52" t="s">
        <v>191</v>
      </c>
      <c r="F299" s="52" t="s">
        <v>191</v>
      </c>
      <c r="G299" s="52" t="s">
        <v>191</v>
      </c>
      <c r="H299" s="52"/>
      <c r="I299" s="52">
        <v>2.0299999999999998</v>
      </c>
      <c r="J299" s="69">
        <v>-6000</v>
      </c>
      <c r="K299" s="54" t="s">
        <v>245</v>
      </c>
    </row>
    <row r="300" spans="1:11" s="64" customFormat="1" ht="34.5" customHeight="1" x14ac:dyDescent="0.25">
      <c r="A300" s="51" t="s">
        <v>640</v>
      </c>
      <c r="B300" s="52" t="s">
        <v>672</v>
      </c>
      <c r="C300" s="52" t="s">
        <v>243</v>
      </c>
      <c r="D300" s="52" t="s">
        <v>673</v>
      </c>
      <c r="E300" s="52" t="s">
        <v>191</v>
      </c>
      <c r="F300" s="52" t="s">
        <v>191</v>
      </c>
      <c r="G300" s="52" t="s">
        <v>191</v>
      </c>
      <c r="H300" s="52"/>
      <c r="I300" s="52">
        <v>3.05</v>
      </c>
      <c r="J300" s="69">
        <v>-9000</v>
      </c>
      <c r="K300" s="54" t="s">
        <v>245</v>
      </c>
    </row>
    <row r="301" spans="1:11" s="64" customFormat="1" ht="34.5" customHeight="1" x14ac:dyDescent="0.25">
      <c r="A301" s="51" t="s">
        <v>640</v>
      </c>
      <c r="B301" s="52" t="s">
        <v>674</v>
      </c>
      <c r="C301" s="52" t="s">
        <v>247</v>
      </c>
      <c r="D301" s="52" t="s">
        <v>675</v>
      </c>
      <c r="E301" s="52" t="s">
        <v>191</v>
      </c>
      <c r="F301" s="52" t="s">
        <v>191</v>
      </c>
      <c r="G301" s="52" t="s">
        <v>191</v>
      </c>
      <c r="H301" s="52"/>
      <c r="I301" s="52">
        <v>18.71</v>
      </c>
      <c r="J301" s="69">
        <v>-55200</v>
      </c>
      <c r="K301" s="54" t="s">
        <v>251</v>
      </c>
    </row>
    <row r="302" spans="1:11" s="64" customFormat="1" ht="34.5" customHeight="1" x14ac:dyDescent="0.25">
      <c r="A302" s="51" t="s">
        <v>640</v>
      </c>
      <c r="B302" s="52" t="s">
        <v>676</v>
      </c>
      <c r="C302" s="52" t="s">
        <v>247</v>
      </c>
      <c r="D302" s="52" t="s">
        <v>677</v>
      </c>
      <c r="E302" s="52" t="s">
        <v>191</v>
      </c>
      <c r="F302" s="52" t="s">
        <v>191</v>
      </c>
      <c r="G302" s="52" t="s">
        <v>191</v>
      </c>
      <c r="H302" s="52"/>
      <c r="I302" s="52">
        <v>1.69</v>
      </c>
      <c r="J302" s="69">
        <v>-5000</v>
      </c>
      <c r="K302" s="54" t="s">
        <v>245</v>
      </c>
    </row>
    <row r="303" spans="1:11" s="64" customFormat="1" ht="34.5" customHeight="1" x14ac:dyDescent="0.25">
      <c r="A303" s="51" t="s">
        <v>640</v>
      </c>
      <c r="B303" s="52" t="s">
        <v>678</v>
      </c>
      <c r="C303" s="52" t="s">
        <v>247</v>
      </c>
      <c r="D303" s="52" t="s">
        <v>679</v>
      </c>
      <c r="E303" s="52" t="s">
        <v>191</v>
      </c>
      <c r="F303" s="52" t="s">
        <v>191</v>
      </c>
      <c r="G303" s="52" t="s">
        <v>191</v>
      </c>
      <c r="H303" s="52"/>
      <c r="I303" s="52">
        <v>18.64</v>
      </c>
      <c r="J303" s="69">
        <v>-55000</v>
      </c>
      <c r="K303" s="54" t="s">
        <v>234</v>
      </c>
    </row>
    <row r="304" spans="1:11" s="64" customFormat="1" ht="34.5" customHeight="1" x14ac:dyDescent="0.25">
      <c r="A304" s="51" t="s">
        <v>640</v>
      </c>
      <c r="B304" s="52" t="s">
        <v>680</v>
      </c>
      <c r="C304" s="52" t="s">
        <v>247</v>
      </c>
      <c r="D304" s="52" t="s">
        <v>681</v>
      </c>
      <c r="E304" s="52" t="s">
        <v>191</v>
      </c>
      <c r="F304" s="52" t="s">
        <v>191</v>
      </c>
      <c r="G304" s="52" t="s">
        <v>191</v>
      </c>
      <c r="H304" s="52"/>
      <c r="I304" s="52">
        <v>11.19</v>
      </c>
      <c r="J304" s="69">
        <v>-33000</v>
      </c>
      <c r="K304" s="54" t="s">
        <v>551</v>
      </c>
    </row>
    <row r="305" spans="1:11" s="64" customFormat="1" ht="34.5" customHeight="1" x14ac:dyDescent="0.25">
      <c r="A305" s="51" t="s">
        <v>640</v>
      </c>
      <c r="B305" s="52" t="s">
        <v>682</v>
      </c>
      <c r="C305" s="52" t="s">
        <v>247</v>
      </c>
      <c r="D305" s="52" t="s">
        <v>683</v>
      </c>
      <c r="E305" s="52" t="s">
        <v>191</v>
      </c>
      <c r="F305" s="52" t="s">
        <v>191</v>
      </c>
      <c r="G305" s="52" t="s">
        <v>191</v>
      </c>
      <c r="H305" s="52"/>
      <c r="I305" s="52">
        <v>5.08</v>
      </c>
      <c r="J305" s="69">
        <v>-15000</v>
      </c>
      <c r="K305" s="54" t="s">
        <v>395</v>
      </c>
    </row>
    <row r="306" spans="1:11" s="64" customFormat="1" ht="34.5" customHeight="1" x14ac:dyDescent="0.25">
      <c r="A306" s="51" t="s">
        <v>640</v>
      </c>
      <c r="B306" s="52" t="s">
        <v>684</v>
      </c>
      <c r="C306" s="52" t="s">
        <v>247</v>
      </c>
      <c r="D306" s="52" t="s">
        <v>685</v>
      </c>
      <c r="E306" s="52" t="s">
        <v>191</v>
      </c>
      <c r="F306" s="52" t="s">
        <v>191</v>
      </c>
      <c r="G306" s="52" t="s">
        <v>191</v>
      </c>
      <c r="H306" s="52"/>
      <c r="I306" s="52">
        <v>60.08</v>
      </c>
      <c r="J306" s="69">
        <v>-177250</v>
      </c>
      <c r="K306" s="54" t="s">
        <v>551</v>
      </c>
    </row>
    <row r="307" spans="1:11" s="64" customFormat="1" ht="34.5" customHeight="1" x14ac:dyDescent="0.25">
      <c r="A307" s="51" t="s">
        <v>640</v>
      </c>
      <c r="B307" s="52" t="s">
        <v>686</v>
      </c>
      <c r="C307" s="52" t="s">
        <v>247</v>
      </c>
      <c r="D307" s="52" t="s">
        <v>687</v>
      </c>
      <c r="E307" s="52" t="s">
        <v>191</v>
      </c>
      <c r="F307" s="52" t="s">
        <v>191</v>
      </c>
      <c r="G307" s="52" t="s">
        <v>191</v>
      </c>
      <c r="H307" s="52"/>
      <c r="I307" s="52">
        <v>1.24</v>
      </c>
      <c r="J307" s="69">
        <v>-3700</v>
      </c>
      <c r="K307" s="54" t="s">
        <v>688</v>
      </c>
    </row>
    <row r="308" spans="1:11" s="64" customFormat="1" ht="34.5" customHeight="1" x14ac:dyDescent="0.25">
      <c r="A308" s="51" t="s">
        <v>640</v>
      </c>
      <c r="B308" s="52" t="s">
        <v>689</v>
      </c>
      <c r="C308" s="52" t="s">
        <v>247</v>
      </c>
      <c r="D308" s="52" t="s">
        <v>690</v>
      </c>
      <c r="E308" s="52" t="s">
        <v>191</v>
      </c>
      <c r="F308" s="52" t="s">
        <v>191</v>
      </c>
      <c r="G308" s="52" t="s">
        <v>191</v>
      </c>
      <c r="H308" s="52"/>
      <c r="I308" s="52">
        <v>10.07</v>
      </c>
      <c r="J308" s="69">
        <v>-30000</v>
      </c>
      <c r="K308" s="54" t="s">
        <v>234</v>
      </c>
    </row>
    <row r="309" spans="1:11" s="64" customFormat="1" ht="34.5" customHeight="1" x14ac:dyDescent="0.25">
      <c r="A309" s="51" t="s">
        <v>640</v>
      </c>
      <c r="B309" s="52" t="s">
        <v>691</v>
      </c>
      <c r="C309" s="52" t="s">
        <v>222</v>
      </c>
      <c r="D309" s="52" t="s">
        <v>692</v>
      </c>
      <c r="E309" s="52" t="s">
        <v>191</v>
      </c>
      <c r="F309" s="52" t="s">
        <v>191</v>
      </c>
      <c r="G309" s="52" t="s">
        <v>191</v>
      </c>
      <c r="H309" s="52"/>
      <c r="I309" s="52">
        <v>100.67</v>
      </c>
      <c r="J309" s="69">
        <v>-300000</v>
      </c>
      <c r="K309" s="54" t="s">
        <v>347</v>
      </c>
    </row>
    <row r="310" spans="1:11" s="64" customFormat="1" ht="34.5" customHeight="1" x14ac:dyDescent="0.25">
      <c r="A310" s="51" t="s">
        <v>640</v>
      </c>
      <c r="B310" s="52" t="s">
        <v>693</v>
      </c>
      <c r="C310" s="52" t="s">
        <v>222</v>
      </c>
      <c r="D310" s="52" t="s">
        <v>694</v>
      </c>
      <c r="E310" s="52" t="s">
        <v>191</v>
      </c>
      <c r="F310" s="52" t="s">
        <v>191</v>
      </c>
      <c r="G310" s="52" t="s">
        <v>191</v>
      </c>
      <c r="H310" s="52"/>
      <c r="I310" s="52">
        <v>100.67</v>
      </c>
      <c r="J310" s="69">
        <v>-300000</v>
      </c>
      <c r="K310" s="54" t="s">
        <v>347</v>
      </c>
    </row>
    <row r="311" spans="1:11" s="64" customFormat="1" ht="34.5" customHeight="1" x14ac:dyDescent="0.25">
      <c r="A311" s="51" t="s">
        <v>640</v>
      </c>
      <c r="B311" s="52" t="s">
        <v>695</v>
      </c>
      <c r="C311" s="52" t="s">
        <v>222</v>
      </c>
      <c r="D311" s="52" t="s">
        <v>696</v>
      </c>
      <c r="E311" s="52" t="s">
        <v>191</v>
      </c>
      <c r="F311" s="52" t="s">
        <v>191</v>
      </c>
      <c r="G311" s="52" t="s">
        <v>191</v>
      </c>
      <c r="H311" s="52"/>
      <c r="I311" s="52">
        <v>140.94</v>
      </c>
      <c r="J311" s="69">
        <v>-420000</v>
      </c>
      <c r="K311" s="54" t="s">
        <v>347</v>
      </c>
    </row>
    <row r="312" spans="1:11" s="64" customFormat="1" ht="34.5" customHeight="1" x14ac:dyDescent="0.25">
      <c r="A312" s="51" t="s">
        <v>640</v>
      </c>
      <c r="B312" s="52" t="s">
        <v>697</v>
      </c>
      <c r="C312" s="52" t="s">
        <v>462</v>
      </c>
      <c r="D312" s="52" t="s">
        <v>698</v>
      </c>
      <c r="E312" s="52" t="s">
        <v>191</v>
      </c>
      <c r="F312" s="52" t="s">
        <v>191</v>
      </c>
      <c r="G312" s="52" t="s">
        <v>191</v>
      </c>
      <c r="H312" s="52"/>
      <c r="I312" s="52">
        <v>2.0099999999999998</v>
      </c>
      <c r="J312" s="69">
        <v>-6000</v>
      </c>
      <c r="K312" s="54" t="s">
        <v>245</v>
      </c>
    </row>
    <row r="313" spans="1:11" s="64" customFormat="1" ht="34.5" customHeight="1" x14ac:dyDescent="0.25">
      <c r="A313" s="51" t="s">
        <v>640</v>
      </c>
      <c r="B313" s="52" t="s">
        <v>699</v>
      </c>
      <c r="C313" s="52" t="s">
        <v>462</v>
      </c>
      <c r="D313" s="52" t="s">
        <v>700</v>
      </c>
      <c r="E313" s="52" t="s">
        <v>191</v>
      </c>
      <c r="F313" s="52" t="s">
        <v>191</v>
      </c>
      <c r="G313" s="52" t="s">
        <v>191</v>
      </c>
      <c r="H313" s="52"/>
      <c r="I313" s="52">
        <v>2.42</v>
      </c>
      <c r="J313" s="69">
        <v>-7200</v>
      </c>
      <c r="K313" s="54" t="s">
        <v>251</v>
      </c>
    </row>
    <row r="314" spans="1:11" s="64" customFormat="1" ht="34.5" customHeight="1" x14ac:dyDescent="0.25">
      <c r="A314" s="51" t="s">
        <v>640</v>
      </c>
      <c r="B314" s="52" t="s">
        <v>701</v>
      </c>
      <c r="C314" s="52" t="s">
        <v>462</v>
      </c>
      <c r="D314" s="52" t="s">
        <v>702</v>
      </c>
      <c r="E314" s="52" t="s">
        <v>191</v>
      </c>
      <c r="F314" s="52" t="s">
        <v>191</v>
      </c>
      <c r="G314" s="52" t="s">
        <v>191</v>
      </c>
      <c r="H314" s="52"/>
      <c r="I314" s="52">
        <v>0.67</v>
      </c>
      <c r="J314" s="69">
        <v>-2000</v>
      </c>
      <c r="K314" s="54" t="s">
        <v>316</v>
      </c>
    </row>
    <row r="315" spans="1:11" s="64" customFormat="1" ht="34.5" customHeight="1" x14ac:dyDescent="0.25">
      <c r="A315" s="51" t="s">
        <v>640</v>
      </c>
      <c r="B315" s="52" t="s">
        <v>703</v>
      </c>
      <c r="C315" s="52" t="s">
        <v>462</v>
      </c>
      <c r="D315" s="52" t="s">
        <v>704</v>
      </c>
      <c r="E315" s="52" t="s">
        <v>191</v>
      </c>
      <c r="F315" s="52" t="s">
        <v>191</v>
      </c>
      <c r="G315" s="52" t="s">
        <v>191</v>
      </c>
      <c r="H315" s="52"/>
      <c r="I315" s="52">
        <v>93.96</v>
      </c>
      <c r="J315" s="69">
        <v>-28000</v>
      </c>
      <c r="K315" s="54" t="s">
        <v>316</v>
      </c>
    </row>
    <row r="316" spans="1:11" s="64" customFormat="1" ht="34.5" customHeight="1" x14ac:dyDescent="0.25">
      <c r="A316" s="51" t="s">
        <v>640</v>
      </c>
      <c r="B316" s="52" t="s">
        <v>705</v>
      </c>
      <c r="C316" s="52" t="s">
        <v>462</v>
      </c>
      <c r="D316" s="52" t="s">
        <v>706</v>
      </c>
      <c r="E316" s="52" t="s">
        <v>191</v>
      </c>
      <c r="F316" s="52" t="s">
        <v>191</v>
      </c>
      <c r="G316" s="52" t="s">
        <v>191</v>
      </c>
      <c r="H316" s="52"/>
      <c r="I316" s="52">
        <v>1.68</v>
      </c>
      <c r="J316" s="69">
        <v>-5000</v>
      </c>
      <c r="K316" s="54" t="s">
        <v>245</v>
      </c>
    </row>
    <row r="317" spans="1:11" s="64" customFormat="1" ht="34.5" customHeight="1" x14ac:dyDescent="0.25">
      <c r="A317" s="51" t="s">
        <v>640</v>
      </c>
      <c r="B317" s="52" t="s">
        <v>707</v>
      </c>
      <c r="C317" s="52" t="s">
        <v>462</v>
      </c>
      <c r="D317" s="52" t="s">
        <v>708</v>
      </c>
      <c r="E317" s="52" t="s">
        <v>191</v>
      </c>
      <c r="F317" s="52" t="s">
        <v>191</v>
      </c>
      <c r="G317" s="52" t="s">
        <v>191</v>
      </c>
      <c r="H317" s="52"/>
      <c r="I317" s="52">
        <v>53.36</v>
      </c>
      <c r="J317" s="69">
        <v>-159000</v>
      </c>
      <c r="K317" s="54" t="s">
        <v>551</v>
      </c>
    </row>
    <row r="318" spans="1:11" s="64" customFormat="1" ht="34.5" customHeight="1" x14ac:dyDescent="0.25">
      <c r="A318" s="51" t="s">
        <v>640</v>
      </c>
      <c r="B318" s="52" t="s">
        <v>709</v>
      </c>
      <c r="C318" s="52" t="s">
        <v>462</v>
      </c>
      <c r="D318" s="52" t="s">
        <v>710</v>
      </c>
      <c r="E318" s="52" t="s">
        <v>191</v>
      </c>
      <c r="F318" s="52" t="s">
        <v>191</v>
      </c>
      <c r="G318" s="52" t="s">
        <v>191</v>
      </c>
      <c r="H318" s="52"/>
      <c r="I318" s="52">
        <v>64.77</v>
      </c>
      <c r="J318" s="69">
        <v>-193000</v>
      </c>
      <c r="K318" s="54" t="s">
        <v>551</v>
      </c>
    </row>
    <row r="319" spans="1:11" s="64" customFormat="1" ht="34.5" customHeight="1" x14ac:dyDescent="0.25">
      <c r="A319" s="51" t="s">
        <v>640</v>
      </c>
      <c r="B319" s="52" t="s">
        <v>711</v>
      </c>
      <c r="C319" s="52" t="s">
        <v>457</v>
      </c>
      <c r="D319" s="52" t="s">
        <v>712</v>
      </c>
      <c r="E319" s="52" t="s">
        <v>191</v>
      </c>
      <c r="F319" s="52" t="s">
        <v>191</v>
      </c>
      <c r="G319" s="52" t="s">
        <v>191</v>
      </c>
      <c r="H319" s="52"/>
      <c r="I319" s="52">
        <v>32.549999999999997</v>
      </c>
      <c r="J319" s="69">
        <v>-97000</v>
      </c>
      <c r="K319" s="54" t="s">
        <v>245</v>
      </c>
    </row>
    <row r="320" spans="1:11" s="64" customFormat="1" ht="34.5" customHeight="1" x14ac:dyDescent="0.25">
      <c r="A320" s="51" t="s">
        <v>640</v>
      </c>
      <c r="B320" s="52" t="s">
        <v>713</v>
      </c>
      <c r="C320" s="52" t="s">
        <v>457</v>
      </c>
      <c r="D320" s="52" t="s">
        <v>714</v>
      </c>
      <c r="E320" s="52" t="s">
        <v>191</v>
      </c>
      <c r="F320" s="52" t="s">
        <v>191</v>
      </c>
      <c r="G320" s="52" t="s">
        <v>191</v>
      </c>
      <c r="H320" s="52"/>
      <c r="I320" s="52">
        <v>67.11</v>
      </c>
      <c r="J320" s="69">
        <v>-200000</v>
      </c>
      <c r="K320" s="54" t="s">
        <v>316</v>
      </c>
    </row>
    <row r="321" spans="1:11" s="64" customFormat="1" ht="34.5" customHeight="1" x14ac:dyDescent="0.25">
      <c r="A321" s="51" t="s">
        <v>640</v>
      </c>
      <c r="B321" s="52" t="s">
        <v>715</v>
      </c>
      <c r="C321" s="52" t="s">
        <v>457</v>
      </c>
      <c r="D321" s="52" t="s">
        <v>716</v>
      </c>
      <c r="E321" s="52" t="s">
        <v>191</v>
      </c>
      <c r="F321" s="52" t="s">
        <v>191</v>
      </c>
      <c r="G321" s="52" t="s">
        <v>191</v>
      </c>
      <c r="H321" s="52"/>
      <c r="I321" s="52">
        <v>19.3</v>
      </c>
      <c r="J321" s="69">
        <v>-57500</v>
      </c>
      <c r="K321" s="54" t="s">
        <v>316</v>
      </c>
    </row>
    <row r="322" spans="1:11" s="64" customFormat="1" ht="34.5" customHeight="1" x14ac:dyDescent="0.25">
      <c r="A322" s="51" t="s">
        <v>640</v>
      </c>
      <c r="B322" s="52" t="s">
        <v>717</v>
      </c>
      <c r="C322" s="52" t="s">
        <v>457</v>
      </c>
      <c r="D322" s="52" t="s">
        <v>718</v>
      </c>
      <c r="E322" s="52" t="s">
        <v>191</v>
      </c>
      <c r="F322" s="52" t="s">
        <v>191</v>
      </c>
      <c r="G322" s="52" t="s">
        <v>191</v>
      </c>
      <c r="H322" s="52"/>
      <c r="I322" s="52">
        <v>20.47</v>
      </c>
      <c r="J322" s="69">
        <v>-61000</v>
      </c>
      <c r="K322" s="54" t="s">
        <v>551</v>
      </c>
    </row>
    <row r="323" spans="1:11" s="64" customFormat="1" ht="34.5" customHeight="1" x14ac:dyDescent="0.25">
      <c r="A323" s="51" t="s">
        <v>640</v>
      </c>
      <c r="B323" s="52" t="s">
        <v>719</v>
      </c>
      <c r="C323" s="52" t="s">
        <v>194</v>
      </c>
      <c r="D323" s="52" t="s">
        <v>720</v>
      </c>
      <c r="E323" s="52" t="s">
        <v>191</v>
      </c>
      <c r="F323" s="52" t="s">
        <v>191</v>
      </c>
      <c r="G323" s="52" t="s">
        <v>191</v>
      </c>
      <c r="H323" s="52"/>
      <c r="I323" s="52">
        <v>1778.52</v>
      </c>
      <c r="J323" s="72">
        <v>-5300000</v>
      </c>
      <c r="K323" s="52" t="s">
        <v>521</v>
      </c>
    </row>
    <row r="324" spans="1:11" s="64" customFormat="1" ht="34.5" customHeight="1" x14ac:dyDescent="0.25">
      <c r="A324" s="51" t="s">
        <v>640</v>
      </c>
      <c r="B324" s="52" t="s">
        <v>721</v>
      </c>
      <c r="C324" s="52" t="s">
        <v>194</v>
      </c>
      <c r="D324" s="52" t="s">
        <v>722</v>
      </c>
      <c r="E324" s="52" t="s">
        <v>191</v>
      </c>
      <c r="F324" s="52" t="s">
        <v>191</v>
      </c>
      <c r="G324" s="52" t="s">
        <v>191</v>
      </c>
      <c r="H324" s="52"/>
      <c r="I324" s="52">
        <v>445.61</v>
      </c>
      <c r="J324" s="72">
        <v>-1327834</v>
      </c>
      <c r="K324" s="52" t="s">
        <v>521</v>
      </c>
    </row>
    <row r="325" spans="1:11" s="64" customFormat="1" ht="34.5" customHeight="1" x14ac:dyDescent="0.25">
      <c r="A325" s="51" t="s">
        <v>640</v>
      </c>
      <c r="B325" s="52" t="s">
        <v>723</v>
      </c>
      <c r="C325" s="52" t="s">
        <v>724</v>
      </c>
      <c r="D325" s="52" t="s">
        <v>725</v>
      </c>
      <c r="E325" s="52" t="s">
        <v>191</v>
      </c>
      <c r="F325" s="52" t="s">
        <v>191</v>
      </c>
      <c r="G325" s="52" t="s">
        <v>191</v>
      </c>
      <c r="H325" s="52"/>
      <c r="I325" s="52">
        <v>219.4</v>
      </c>
      <c r="J325" s="72">
        <v>-653805.25</v>
      </c>
      <c r="K325" s="52" t="s">
        <v>726</v>
      </c>
    </row>
    <row r="326" spans="1:11" s="64" customFormat="1" ht="34.5" customHeight="1" x14ac:dyDescent="0.25">
      <c r="A326" s="51" t="s">
        <v>640</v>
      </c>
      <c r="B326" s="52" t="s">
        <v>727</v>
      </c>
      <c r="C326" s="52" t="s">
        <v>728</v>
      </c>
      <c r="D326" s="52" t="s">
        <v>729</v>
      </c>
      <c r="E326" s="52" t="s">
        <v>191</v>
      </c>
      <c r="F326" s="52" t="s">
        <v>191</v>
      </c>
      <c r="G326" s="52" t="s">
        <v>191</v>
      </c>
      <c r="H326" s="52">
        <v>50.85</v>
      </c>
      <c r="I326" s="52"/>
      <c r="J326" s="70">
        <v>150000</v>
      </c>
      <c r="K326" s="52"/>
    </row>
    <row r="327" spans="1:11" s="64" customFormat="1" ht="34.5" customHeight="1" x14ac:dyDescent="0.25">
      <c r="A327" s="51" t="s">
        <v>640</v>
      </c>
      <c r="B327" s="52" t="s">
        <v>730</v>
      </c>
      <c r="C327" s="52" t="s">
        <v>731</v>
      </c>
      <c r="D327" s="52" t="s">
        <v>278</v>
      </c>
      <c r="E327" s="52" t="s">
        <v>191</v>
      </c>
      <c r="F327" s="52" t="s">
        <v>191</v>
      </c>
      <c r="G327" s="52" t="s">
        <v>191</v>
      </c>
      <c r="H327" s="52">
        <v>610.16</v>
      </c>
      <c r="I327" s="52"/>
      <c r="J327" s="70">
        <v>1800000</v>
      </c>
      <c r="K327" s="52"/>
    </row>
    <row r="328" spans="1:11" s="64" customFormat="1" ht="34.5" customHeight="1" x14ac:dyDescent="0.25">
      <c r="A328" s="51" t="s">
        <v>640</v>
      </c>
      <c r="B328" s="52" t="s">
        <v>732</v>
      </c>
      <c r="C328" s="52" t="s">
        <v>733</v>
      </c>
      <c r="D328" s="52" t="s">
        <v>379</v>
      </c>
      <c r="E328" s="52" t="s">
        <v>191</v>
      </c>
      <c r="F328" s="52" t="s">
        <v>191</v>
      </c>
      <c r="G328" s="52" t="s">
        <v>191</v>
      </c>
      <c r="H328" s="52">
        <v>469.8</v>
      </c>
      <c r="I328" s="52"/>
      <c r="J328" s="70">
        <v>1400000</v>
      </c>
      <c r="K328" s="52"/>
    </row>
    <row r="329" spans="1:11" s="64" customFormat="1" ht="34.5" customHeight="1" x14ac:dyDescent="0.25">
      <c r="A329" s="51" t="s">
        <v>640</v>
      </c>
      <c r="B329" s="52" t="s">
        <v>734</v>
      </c>
      <c r="C329" s="52" t="s">
        <v>735</v>
      </c>
      <c r="D329" s="52" t="s">
        <v>736</v>
      </c>
      <c r="E329" s="52" t="s">
        <v>191</v>
      </c>
      <c r="F329" s="52" t="s">
        <v>191</v>
      </c>
      <c r="G329" s="52" t="s">
        <v>191</v>
      </c>
      <c r="H329" s="52">
        <v>604.03</v>
      </c>
      <c r="I329" s="52"/>
      <c r="J329" s="70">
        <v>1800000</v>
      </c>
      <c r="K329" s="52"/>
    </row>
    <row r="330" spans="1:11" s="64" customFormat="1" ht="34.5" customHeight="1" x14ac:dyDescent="0.25">
      <c r="A330" s="51" t="s">
        <v>640</v>
      </c>
      <c r="B330" s="52" t="s">
        <v>737</v>
      </c>
      <c r="C330" s="52" t="s">
        <v>738</v>
      </c>
      <c r="D330" s="52" t="s">
        <v>739</v>
      </c>
      <c r="E330" s="52" t="s">
        <v>191</v>
      </c>
      <c r="F330" s="52" t="s">
        <v>191</v>
      </c>
      <c r="G330" s="52" t="s">
        <v>191</v>
      </c>
      <c r="H330" s="52">
        <v>402.68</v>
      </c>
      <c r="I330" s="52"/>
      <c r="J330" s="70">
        <v>1200000</v>
      </c>
      <c r="K330" s="52"/>
    </row>
    <row r="331" spans="1:11" s="64" customFormat="1" ht="34.5" customHeight="1" x14ac:dyDescent="0.25">
      <c r="A331" s="51" t="s">
        <v>640</v>
      </c>
      <c r="B331" s="52" t="s">
        <v>740</v>
      </c>
      <c r="C331" s="52" t="s">
        <v>741</v>
      </c>
      <c r="D331" s="52" t="s">
        <v>379</v>
      </c>
      <c r="E331" s="52" t="s">
        <v>191</v>
      </c>
      <c r="F331" s="52" t="s">
        <v>191</v>
      </c>
      <c r="G331" s="52" t="s">
        <v>191</v>
      </c>
      <c r="H331" s="52">
        <v>83.89</v>
      </c>
      <c r="I331" s="52"/>
      <c r="J331" s="70">
        <v>250000</v>
      </c>
      <c r="K331" s="52"/>
    </row>
    <row r="332" spans="1:11" s="64" customFormat="1" ht="34.5" customHeight="1" x14ac:dyDescent="0.25">
      <c r="A332" s="51" t="s">
        <v>640</v>
      </c>
      <c r="B332" s="52" t="s">
        <v>742</v>
      </c>
      <c r="C332" s="52" t="s">
        <v>743</v>
      </c>
      <c r="D332" s="52" t="s">
        <v>744</v>
      </c>
      <c r="E332" s="52" t="s">
        <v>191</v>
      </c>
      <c r="F332" s="52" t="s">
        <v>191</v>
      </c>
      <c r="G332" s="52" t="s">
        <v>191</v>
      </c>
      <c r="H332" s="52">
        <v>50.34</v>
      </c>
      <c r="I332" s="52"/>
      <c r="J332" s="70">
        <v>150000</v>
      </c>
      <c r="K332" s="52"/>
    </row>
    <row r="333" spans="1:11" s="64" customFormat="1" ht="34.5" customHeight="1" x14ac:dyDescent="0.25">
      <c r="A333" s="51" t="s">
        <v>640</v>
      </c>
      <c r="B333" s="52" t="s">
        <v>745</v>
      </c>
      <c r="C333" s="52" t="s">
        <v>746</v>
      </c>
      <c r="D333" s="52" t="s">
        <v>747</v>
      </c>
      <c r="E333" s="52" t="s">
        <v>191</v>
      </c>
      <c r="F333" s="52" t="s">
        <v>191</v>
      </c>
      <c r="G333" s="52" t="s">
        <v>191</v>
      </c>
      <c r="H333" s="52">
        <v>219.4</v>
      </c>
      <c r="I333" s="52"/>
      <c r="J333" s="72">
        <v>653805.25</v>
      </c>
      <c r="K333" s="52" t="s">
        <v>748</v>
      </c>
    </row>
    <row r="334" spans="1:11" ht="34.5" customHeight="1" x14ac:dyDescent="0.25">
      <c r="A334" s="57" t="s">
        <v>201</v>
      </c>
      <c r="B334" s="58"/>
      <c r="C334" s="58"/>
      <c r="D334" s="58" t="s">
        <v>202</v>
      </c>
      <c r="E334" s="58"/>
      <c r="F334" s="58"/>
      <c r="G334" s="58"/>
      <c r="H334" s="59">
        <f>SUM(H283:H333)</f>
        <v>2658.03</v>
      </c>
      <c r="I334" s="59">
        <f>SUM(I283:I333)</f>
        <v>4179.16</v>
      </c>
      <c r="J334" s="60">
        <f>SUM(J283:J333)</f>
        <v>10345777.749999996</v>
      </c>
      <c r="K334" s="52" t="s">
        <v>749</v>
      </c>
    </row>
    <row r="335" spans="1:11" ht="34.5" customHeight="1" x14ac:dyDescent="0.25">
      <c r="J335" s="73">
        <f>J332+J331+J330+J329+J328+J327+J326+J324</f>
        <v>5422166</v>
      </c>
    </row>
    <row r="336" spans="1:11" ht="34.5" customHeight="1" x14ac:dyDescent="0.25">
      <c r="J336" s="67">
        <f>J334-J335</f>
        <v>4923611.7499999963</v>
      </c>
    </row>
    <row r="338" spans="1:11" ht="34.5" customHeight="1" x14ac:dyDescent="0.25">
      <c r="A338" s="41"/>
      <c r="B338" s="42"/>
      <c r="C338" s="42"/>
      <c r="D338" s="43" t="s">
        <v>750</v>
      </c>
      <c r="E338" s="42"/>
      <c r="F338" s="42"/>
      <c r="G338" s="42"/>
      <c r="H338" s="42"/>
      <c r="I338" s="42"/>
      <c r="J338" s="44"/>
      <c r="K338" s="45"/>
    </row>
    <row r="339" spans="1:11" ht="34.5" customHeight="1" x14ac:dyDescent="0.25">
      <c r="A339" s="47" t="s">
        <v>177</v>
      </c>
      <c r="B339" s="48" t="s">
        <v>178</v>
      </c>
      <c r="C339" s="48" t="s">
        <v>179</v>
      </c>
      <c r="D339" s="48" t="s">
        <v>55</v>
      </c>
      <c r="E339" s="48" t="s">
        <v>180</v>
      </c>
      <c r="F339" s="48" t="s">
        <v>181</v>
      </c>
      <c r="G339" s="48" t="s">
        <v>182</v>
      </c>
      <c r="H339" s="48" t="s">
        <v>183</v>
      </c>
      <c r="I339" s="48" t="s">
        <v>184</v>
      </c>
      <c r="J339" s="49" t="s">
        <v>185</v>
      </c>
      <c r="K339" s="48" t="s">
        <v>92</v>
      </c>
    </row>
    <row r="340" spans="1:11" ht="34.5" customHeight="1" x14ac:dyDescent="0.25">
      <c r="A340" s="47"/>
      <c r="B340" s="48"/>
      <c r="C340" s="48"/>
      <c r="D340" s="48" t="s">
        <v>186</v>
      </c>
      <c r="E340" s="48"/>
      <c r="F340" s="48"/>
      <c r="G340" s="48"/>
      <c r="H340" s="48"/>
      <c r="I340" s="48"/>
      <c r="J340" s="62">
        <f>J334</f>
        <v>10345777.749999996</v>
      </c>
      <c r="K340" s="48"/>
    </row>
    <row r="341" spans="1:11" ht="34.5" customHeight="1" x14ac:dyDescent="0.25">
      <c r="A341" s="51" t="s">
        <v>751</v>
      </c>
      <c r="B341" s="52" t="s">
        <v>752</v>
      </c>
      <c r="C341" s="52" t="s">
        <v>189</v>
      </c>
      <c r="D341" s="52" t="s">
        <v>753</v>
      </c>
      <c r="E341" s="52" t="s">
        <v>191</v>
      </c>
      <c r="F341" s="52" t="s">
        <v>191</v>
      </c>
      <c r="G341" s="52" t="s">
        <v>191</v>
      </c>
      <c r="H341" s="52"/>
      <c r="I341" s="52">
        <v>293.95999999999998</v>
      </c>
      <c r="J341" s="77">
        <v>-876000</v>
      </c>
      <c r="K341" s="78" t="s">
        <v>754</v>
      </c>
    </row>
    <row r="342" spans="1:11" ht="34.5" customHeight="1" x14ac:dyDescent="0.25">
      <c r="A342" s="51" t="s">
        <v>751</v>
      </c>
      <c r="B342" s="52" t="s">
        <v>755</v>
      </c>
      <c r="C342" s="52" t="s">
        <v>189</v>
      </c>
      <c r="D342" s="52" t="s">
        <v>756</v>
      </c>
      <c r="E342" s="52" t="s">
        <v>191</v>
      </c>
      <c r="F342" s="52" t="s">
        <v>191</v>
      </c>
      <c r="G342" s="52" t="s">
        <v>191</v>
      </c>
      <c r="H342" s="52"/>
      <c r="I342" s="52">
        <v>201.34</v>
      </c>
      <c r="J342" s="69">
        <v>-600000</v>
      </c>
      <c r="K342" s="54" t="s">
        <v>192</v>
      </c>
    </row>
    <row r="343" spans="1:11" ht="34.5" customHeight="1" x14ac:dyDescent="0.25">
      <c r="A343" s="51" t="s">
        <v>751</v>
      </c>
      <c r="B343" s="52" t="s">
        <v>757</v>
      </c>
      <c r="C343" s="52" t="s">
        <v>189</v>
      </c>
      <c r="D343" s="52" t="s">
        <v>758</v>
      </c>
      <c r="E343" s="52" t="s">
        <v>191</v>
      </c>
      <c r="F343" s="52" t="s">
        <v>191</v>
      </c>
      <c r="G343" s="52" t="s">
        <v>191</v>
      </c>
      <c r="H343" s="52"/>
      <c r="I343" s="52">
        <v>783.89</v>
      </c>
      <c r="J343" s="77">
        <v>-2336000</v>
      </c>
      <c r="K343" s="78" t="s">
        <v>759</v>
      </c>
    </row>
    <row r="344" spans="1:11" ht="34.5" customHeight="1" x14ac:dyDescent="0.25">
      <c r="A344" s="51" t="s">
        <v>751</v>
      </c>
      <c r="B344" s="52" t="s">
        <v>760</v>
      </c>
      <c r="C344" s="52" t="s">
        <v>198</v>
      </c>
      <c r="D344" s="52" t="s">
        <v>761</v>
      </c>
      <c r="E344" s="52" t="s">
        <v>191</v>
      </c>
      <c r="F344" s="52" t="s">
        <v>191</v>
      </c>
      <c r="G344" s="52" t="s">
        <v>191</v>
      </c>
      <c r="H344" s="52">
        <v>375.7</v>
      </c>
      <c r="I344" s="52"/>
      <c r="J344" s="72">
        <v>1119588</v>
      </c>
      <c r="K344" s="52" t="s">
        <v>762</v>
      </c>
    </row>
    <row r="345" spans="1:11" ht="34.5" customHeight="1" x14ac:dyDescent="0.25">
      <c r="A345" s="57" t="s">
        <v>201</v>
      </c>
      <c r="B345" s="58"/>
      <c r="C345" s="58"/>
      <c r="D345" s="58" t="s">
        <v>202</v>
      </c>
      <c r="E345" s="58"/>
      <c r="F345" s="58"/>
      <c r="G345" s="58"/>
      <c r="H345" s="59">
        <f>SUM(H340:H344)</f>
        <v>375.7</v>
      </c>
      <c r="I345" s="59">
        <f>SUM(I340:I344)</f>
        <v>1279.19</v>
      </c>
      <c r="J345" s="60">
        <f>SUM(J340:J344)</f>
        <v>7653365.7499999963</v>
      </c>
      <c r="K345" s="52" t="s">
        <v>749</v>
      </c>
    </row>
    <row r="346" spans="1:11" ht="34.5" customHeight="1" x14ac:dyDescent="0.25">
      <c r="J346" s="73">
        <v>5422066</v>
      </c>
    </row>
    <row r="347" spans="1:11" ht="34.5" customHeight="1" x14ac:dyDescent="0.25">
      <c r="J347" s="67">
        <f>J345-J346</f>
        <v>2231299.7499999963</v>
      </c>
    </row>
  </sheetData>
  <autoFilter ref="K1:K347"/>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B65"/>
  <sheetViews>
    <sheetView topLeftCell="A57" zoomScale="90" zoomScaleNormal="90" workbookViewId="0">
      <selection activeCell="A63" sqref="A63"/>
    </sheetView>
  </sheetViews>
  <sheetFormatPr defaultRowHeight="16.5" x14ac:dyDescent="0.35"/>
  <cols>
    <col min="1" max="1" width="52.7109375" style="83" customWidth="1"/>
    <col min="2" max="2" width="113" style="83" bestFit="1" customWidth="1"/>
    <col min="3" max="16384" width="9.140625" style="83"/>
  </cols>
  <sheetData>
    <row r="1" spans="1:2" x14ac:dyDescent="0.35">
      <c r="A1" s="81" t="s">
        <v>54</v>
      </c>
      <c r="B1" s="81" t="s">
        <v>96</v>
      </c>
    </row>
    <row r="2" spans="1:2" x14ac:dyDescent="0.35">
      <c r="A2" s="82" t="s">
        <v>2</v>
      </c>
      <c r="B2" s="83" t="s">
        <v>112</v>
      </c>
    </row>
    <row r="3" spans="1:2" x14ac:dyDescent="0.35">
      <c r="A3" s="82" t="s">
        <v>3</v>
      </c>
      <c r="B3" s="83" t="s">
        <v>97</v>
      </c>
    </row>
    <row r="4" spans="1:2" x14ac:dyDescent="0.35">
      <c r="A4" s="82" t="s">
        <v>4</v>
      </c>
      <c r="B4" s="83" t="s">
        <v>120</v>
      </c>
    </row>
    <row r="5" spans="1:2" x14ac:dyDescent="0.35">
      <c r="A5" s="82" t="s">
        <v>5</v>
      </c>
      <c r="B5" s="83" t="s">
        <v>62</v>
      </c>
    </row>
    <row r="6" spans="1:2" x14ac:dyDescent="0.35">
      <c r="A6" s="82" t="s">
        <v>6</v>
      </c>
      <c r="B6" s="83" t="s">
        <v>116</v>
      </c>
    </row>
    <row r="7" spans="1:2" x14ac:dyDescent="0.35">
      <c r="A7" s="82" t="s">
        <v>7</v>
      </c>
      <c r="B7" s="83" t="s">
        <v>61</v>
      </c>
    </row>
    <row r="8" spans="1:2" x14ac:dyDescent="0.35">
      <c r="A8" s="82" t="s">
        <v>8</v>
      </c>
      <c r="B8" s="83" t="s">
        <v>60</v>
      </c>
    </row>
    <row r="9" spans="1:2" x14ac:dyDescent="0.35">
      <c r="A9" s="82" t="s">
        <v>9</v>
      </c>
      <c r="B9" s="83" t="s">
        <v>95</v>
      </c>
    </row>
    <row r="10" spans="1:2" x14ac:dyDescent="0.35">
      <c r="A10" s="82" t="s">
        <v>10</v>
      </c>
      <c r="B10" s="83" t="s">
        <v>93</v>
      </c>
    </row>
    <row r="11" spans="1:2" x14ac:dyDescent="0.35">
      <c r="A11" s="82" t="s">
        <v>11</v>
      </c>
      <c r="B11" s="83" t="s">
        <v>79</v>
      </c>
    </row>
    <row r="12" spans="1:2" x14ac:dyDescent="0.35">
      <c r="A12" s="82" t="s">
        <v>12</v>
      </c>
      <c r="B12" s="83" t="s">
        <v>104</v>
      </c>
    </row>
    <row r="13" spans="1:2" x14ac:dyDescent="0.35">
      <c r="A13" s="82" t="s">
        <v>13</v>
      </c>
      <c r="B13" s="83" t="s">
        <v>63</v>
      </c>
    </row>
    <row r="14" spans="1:2" x14ac:dyDescent="0.35">
      <c r="A14" s="82" t="s">
        <v>14</v>
      </c>
      <c r="B14" s="83" t="s">
        <v>106</v>
      </c>
    </row>
    <row r="15" spans="1:2" x14ac:dyDescent="0.35">
      <c r="A15" s="82" t="s">
        <v>15</v>
      </c>
      <c r="B15" s="83" t="s">
        <v>103</v>
      </c>
    </row>
    <row r="16" spans="1:2" x14ac:dyDescent="0.35">
      <c r="A16" s="82" t="s">
        <v>16</v>
      </c>
      <c r="B16" s="83" t="s">
        <v>98</v>
      </c>
    </row>
    <row r="17" spans="1:2" x14ac:dyDescent="0.35">
      <c r="A17" s="82" t="s">
        <v>17</v>
      </c>
      <c r="B17" s="83" t="s">
        <v>72</v>
      </c>
    </row>
    <row r="18" spans="1:2" x14ac:dyDescent="0.35">
      <c r="A18" s="82" t="s">
        <v>18</v>
      </c>
      <c r="B18" s="83" t="s">
        <v>85</v>
      </c>
    </row>
    <row r="19" spans="1:2" x14ac:dyDescent="0.35">
      <c r="A19" s="82" t="s">
        <v>19</v>
      </c>
      <c r="B19" s="83" t="s">
        <v>94</v>
      </c>
    </row>
    <row r="20" spans="1:2" x14ac:dyDescent="0.35">
      <c r="A20" s="82" t="s">
        <v>20</v>
      </c>
      <c r="B20" s="83" t="s">
        <v>100</v>
      </c>
    </row>
    <row r="21" spans="1:2" x14ac:dyDescent="0.35">
      <c r="A21" s="82" t="s">
        <v>21</v>
      </c>
      <c r="B21" s="83" t="s">
        <v>109</v>
      </c>
    </row>
    <row r="22" spans="1:2" x14ac:dyDescent="0.35">
      <c r="A22" s="82" t="s">
        <v>22</v>
      </c>
      <c r="B22" s="83" t="s">
        <v>119</v>
      </c>
    </row>
    <row r="23" spans="1:2" x14ac:dyDescent="0.35">
      <c r="A23" s="82" t="s">
        <v>23</v>
      </c>
      <c r="B23" s="83" t="s">
        <v>76</v>
      </c>
    </row>
    <row r="24" spans="1:2" x14ac:dyDescent="0.35">
      <c r="A24" s="82" t="s">
        <v>24</v>
      </c>
      <c r="B24" s="83" t="s">
        <v>75</v>
      </c>
    </row>
    <row r="25" spans="1:2" x14ac:dyDescent="0.35">
      <c r="A25" s="82" t="s">
        <v>25</v>
      </c>
      <c r="B25" s="83" t="s">
        <v>105</v>
      </c>
    </row>
    <row r="26" spans="1:2" x14ac:dyDescent="0.35">
      <c r="A26" s="82" t="s">
        <v>26</v>
      </c>
      <c r="B26" s="83" t="s">
        <v>88</v>
      </c>
    </row>
    <row r="27" spans="1:2" x14ac:dyDescent="0.35">
      <c r="A27" s="82" t="s">
        <v>27</v>
      </c>
      <c r="B27" s="83" t="s">
        <v>115</v>
      </c>
    </row>
    <row r="28" spans="1:2" x14ac:dyDescent="0.35">
      <c r="A28" s="82" t="s">
        <v>28</v>
      </c>
      <c r="B28" s="83" t="s">
        <v>99</v>
      </c>
    </row>
    <row r="29" spans="1:2" x14ac:dyDescent="0.35">
      <c r="A29" s="82" t="s">
        <v>29</v>
      </c>
      <c r="B29" s="83" t="s">
        <v>111</v>
      </c>
    </row>
    <row r="30" spans="1:2" x14ac:dyDescent="0.35">
      <c r="A30" s="82" t="s">
        <v>30</v>
      </c>
      <c r="B30" s="83" t="s">
        <v>118</v>
      </c>
    </row>
    <row r="31" spans="1:2" x14ac:dyDescent="0.35">
      <c r="A31" s="82" t="s">
        <v>31</v>
      </c>
      <c r="B31" s="83" t="s">
        <v>102</v>
      </c>
    </row>
    <row r="32" spans="1:2" x14ac:dyDescent="0.35">
      <c r="A32" s="82" t="s">
        <v>32</v>
      </c>
      <c r="B32" s="83" t="s">
        <v>89</v>
      </c>
    </row>
    <row r="33" spans="1:2" x14ac:dyDescent="0.35">
      <c r="A33" s="82" t="s">
        <v>33</v>
      </c>
      <c r="B33" s="83" t="s">
        <v>77</v>
      </c>
    </row>
    <row r="34" spans="1:2" x14ac:dyDescent="0.35">
      <c r="A34" s="82" t="s">
        <v>34</v>
      </c>
      <c r="B34" s="83" t="s">
        <v>108</v>
      </c>
    </row>
    <row r="35" spans="1:2" x14ac:dyDescent="0.35">
      <c r="A35" s="82" t="s">
        <v>35</v>
      </c>
      <c r="B35" s="83" t="s">
        <v>90</v>
      </c>
    </row>
    <row r="36" spans="1:2" x14ac:dyDescent="0.35">
      <c r="A36" s="82" t="s">
        <v>36</v>
      </c>
      <c r="B36" s="83" t="s">
        <v>87</v>
      </c>
    </row>
    <row r="37" spans="1:2" x14ac:dyDescent="0.35">
      <c r="A37" s="82" t="s">
        <v>37</v>
      </c>
      <c r="B37" s="83" t="s">
        <v>101</v>
      </c>
    </row>
    <row r="38" spans="1:2" x14ac:dyDescent="0.35">
      <c r="A38" s="82" t="s">
        <v>38</v>
      </c>
      <c r="B38" s="83" t="s">
        <v>114</v>
      </c>
    </row>
    <row r="39" spans="1:2" x14ac:dyDescent="0.35">
      <c r="A39" s="82" t="s">
        <v>39</v>
      </c>
      <c r="B39" s="83" t="s">
        <v>113</v>
      </c>
    </row>
    <row r="40" spans="1:2" x14ac:dyDescent="0.35">
      <c r="A40" s="82" t="s">
        <v>40</v>
      </c>
      <c r="B40" s="83" t="s">
        <v>91</v>
      </c>
    </row>
    <row r="41" spans="1:2" x14ac:dyDescent="0.35">
      <c r="A41" s="82" t="s">
        <v>41</v>
      </c>
      <c r="B41" s="83" t="s">
        <v>107</v>
      </c>
    </row>
    <row r="42" spans="1:2" x14ac:dyDescent="0.35">
      <c r="A42" s="82" t="s">
        <v>42</v>
      </c>
      <c r="B42" s="83" t="s">
        <v>117</v>
      </c>
    </row>
    <row r="43" spans="1:2" x14ac:dyDescent="0.35">
      <c r="A43" s="82" t="s">
        <v>43</v>
      </c>
      <c r="B43" s="83" t="s">
        <v>74</v>
      </c>
    </row>
    <row r="44" spans="1:2" x14ac:dyDescent="0.35">
      <c r="A44" s="82" t="s">
        <v>44</v>
      </c>
      <c r="B44" s="83" t="s">
        <v>110</v>
      </c>
    </row>
    <row r="45" spans="1:2" x14ac:dyDescent="0.35">
      <c r="A45" s="82" t="s">
        <v>45</v>
      </c>
      <c r="B45" s="83" t="s">
        <v>64</v>
      </c>
    </row>
    <row r="46" spans="1:2" x14ac:dyDescent="0.35">
      <c r="A46" s="82" t="s">
        <v>46</v>
      </c>
      <c r="B46" s="83" t="s">
        <v>80</v>
      </c>
    </row>
    <row r="47" spans="1:2" x14ac:dyDescent="0.35">
      <c r="A47" s="82" t="s">
        <v>47</v>
      </c>
      <c r="B47" s="83" t="s">
        <v>73</v>
      </c>
    </row>
    <row r="48" spans="1:2" x14ac:dyDescent="0.35">
      <c r="A48" s="82" t="s">
        <v>48</v>
      </c>
      <c r="B48" s="83" t="s">
        <v>81</v>
      </c>
    </row>
    <row r="49" spans="1:2" x14ac:dyDescent="0.35">
      <c r="A49" s="82" t="s">
        <v>49</v>
      </c>
      <c r="B49" s="83" t="s">
        <v>78</v>
      </c>
    </row>
    <row r="50" spans="1:2" x14ac:dyDescent="0.35">
      <c r="A50" s="81" t="s">
        <v>53</v>
      </c>
    </row>
    <row r="51" spans="1:2" x14ac:dyDescent="0.35">
      <c r="A51" s="82" t="s">
        <v>69</v>
      </c>
      <c r="B51" s="83" t="s">
        <v>70</v>
      </c>
    </row>
    <row r="52" spans="1:2" x14ac:dyDescent="0.35">
      <c r="A52" s="82" t="s">
        <v>67</v>
      </c>
      <c r="B52" s="83" t="s">
        <v>68</v>
      </c>
    </row>
    <row r="53" spans="1:2" x14ac:dyDescent="0.35">
      <c r="A53" s="82" t="s">
        <v>50</v>
      </c>
      <c r="B53" s="83" t="s">
        <v>86</v>
      </c>
    </row>
    <row r="54" spans="1:2" x14ac:dyDescent="0.35">
      <c r="A54" s="82" t="s">
        <v>52</v>
      </c>
      <c r="B54" s="83" t="s">
        <v>71</v>
      </c>
    </row>
    <row r="55" spans="1:2" x14ac:dyDescent="0.35">
      <c r="A55" s="81" t="s">
        <v>51</v>
      </c>
    </row>
    <row r="56" spans="1:2" x14ac:dyDescent="0.35">
      <c r="A56" s="82" t="s">
        <v>56</v>
      </c>
      <c r="B56" s="83" t="s">
        <v>82</v>
      </c>
    </row>
    <row r="57" spans="1:2" x14ac:dyDescent="0.35">
      <c r="A57" s="83" t="s">
        <v>66</v>
      </c>
      <c r="B57" s="83" t="s">
        <v>83</v>
      </c>
    </row>
    <row r="58" spans="1:2" x14ac:dyDescent="0.35">
      <c r="A58" s="83" t="s">
        <v>65</v>
      </c>
      <c r="B58" s="83" t="s">
        <v>84</v>
      </c>
    </row>
    <row r="61" spans="1:2" x14ac:dyDescent="0.35">
      <c r="A61" s="83" t="s">
        <v>770</v>
      </c>
      <c r="B61" s="83" t="s">
        <v>776</v>
      </c>
    </row>
    <row r="62" spans="1:2" x14ac:dyDescent="0.35">
      <c r="A62" s="83" t="s">
        <v>771</v>
      </c>
      <c r="B62" s="83" t="s">
        <v>775</v>
      </c>
    </row>
    <row r="63" spans="1:2" x14ac:dyDescent="0.35">
      <c r="A63" s="83" t="s">
        <v>772</v>
      </c>
      <c r="B63" s="83" t="s">
        <v>777</v>
      </c>
    </row>
    <row r="64" spans="1:2" x14ac:dyDescent="0.35">
      <c r="A64" s="85" t="s">
        <v>773</v>
      </c>
      <c r="B64" s="85" t="s">
        <v>777</v>
      </c>
    </row>
    <row r="65" spans="1:2" x14ac:dyDescent="0.35">
      <c r="A65" s="85" t="s">
        <v>774</v>
      </c>
      <c r="B65" s="85" t="s">
        <v>778</v>
      </c>
    </row>
  </sheetData>
  <pageMargins left="0.7" right="0.7" top="0.75" bottom="0.75" header="0.3" footer="0.3"/>
  <pageSetup orientation="portrait" horizontalDpi="0"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vt:i4>
      </vt:variant>
    </vt:vector>
  </HeadingPairs>
  <TitlesOfParts>
    <vt:vector size="7" baseType="lpstr">
      <vt:lpstr>Budget VS Actual</vt:lpstr>
      <vt:lpstr>Budget request</vt:lpstr>
      <vt:lpstr>Budget Request Approval</vt:lpstr>
      <vt:lpstr>Budget VS Actual Approve</vt:lpstr>
      <vt:lpstr>Cash Book File</vt:lpstr>
      <vt:lpstr>COA - for reference only</vt:lpstr>
      <vt:lpstr>'Budget request'!Print_Area</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UMG</dc:creator>
  <cp:lastModifiedBy>user</cp:lastModifiedBy>
  <cp:lastPrinted>2025-06-26T03:46:57Z</cp:lastPrinted>
  <dcterms:created xsi:type="dcterms:W3CDTF">2022-02-04T02:23:35Z</dcterms:created>
  <dcterms:modified xsi:type="dcterms:W3CDTF">2025-07-01T04:46:31Z</dcterms:modified>
</cp:coreProperties>
</file>